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7370" windowHeight="8070"/>
  </bookViews>
  <sheets>
    <sheet name="SOMBRILLAS Y TUMBONAS" sheetId="1" r:id="rId1"/>
    <sheet name="ALQUILER HIDROPEDALES" sheetId="4" r:id="rId2"/>
    <sheet name="ESCUELA DE SURF" sheetId="5" r:id="rId3"/>
    <sheet name="QUIOSCOS" sheetId="6" r:id="rId4"/>
  </sheets>
  <calcPr calcId="125725"/>
</workbook>
</file>

<file path=xl/calcChain.xml><?xml version="1.0" encoding="utf-8"?>
<calcChain xmlns="http://schemas.openxmlformats.org/spreadsheetml/2006/main">
  <c r="D85" i="6"/>
  <c r="J78"/>
  <c r="I62"/>
  <c r="E60"/>
  <c r="E61"/>
  <c r="E62"/>
  <c r="E63"/>
  <c r="E64"/>
  <c r="E65"/>
  <c r="E59"/>
  <c r="F59" s="1"/>
  <c r="D60"/>
  <c r="D61"/>
  <c r="F61" s="1"/>
  <c r="D62"/>
  <c r="D63"/>
  <c r="F63" s="1"/>
  <c r="D64"/>
  <c r="D65"/>
  <c r="F65" s="1"/>
  <c r="D59"/>
  <c r="E52"/>
  <c r="D52"/>
  <c r="F29"/>
  <c r="F30"/>
  <c r="F31"/>
  <c r="F32"/>
  <c r="F33"/>
  <c r="F34"/>
  <c r="F28"/>
  <c r="H23"/>
  <c r="H24"/>
  <c r="H15"/>
  <c r="H17"/>
  <c r="H18"/>
  <c r="H19"/>
  <c r="H20"/>
  <c r="H21"/>
  <c r="H22"/>
  <c r="H16"/>
  <c r="D74"/>
  <c r="G44"/>
  <c r="G43"/>
  <c r="D8"/>
  <c r="I64" s="1"/>
  <c r="D47" i="5"/>
  <c r="D48" s="1"/>
  <c r="E45"/>
  <c r="E47" s="1"/>
  <c r="I38"/>
  <c r="I35"/>
  <c r="G36"/>
  <c r="I36" s="1"/>
  <c r="G35"/>
  <c r="J58"/>
  <c r="D55"/>
  <c r="G38"/>
  <c r="G37"/>
  <c r="I37" s="1"/>
  <c r="L24"/>
  <c r="L23"/>
  <c r="L22"/>
  <c r="L21"/>
  <c r="L20"/>
  <c r="L19"/>
  <c r="L18"/>
  <c r="L17"/>
  <c r="D7"/>
  <c r="D44" i="4"/>
  <c r="G44" s="1"/>
  <c r="D43"/>
  <c r="J62"/>
  <c r="D59"/>
  <c r="E52"/>
  <c r="D52"/>
  <c r="G45"/>
  <c r="G43"/>
  <c r="L25"/>
  <c r="L24"/>
  <c r="L23"/>
  <c r="L22"/>
  <c r="L21"/>
  <c r="L20"/>
  <c r="L19"/>
  <c r="L18"/>
  <c r="D9"/>
  <c r="J51" i="1"/>
  <c r="D48"/>
  <c r="E41"/>
  <c r="D41"/>
  <c r="G33"/>
  <c r="G34"/>
  <c r="G32"/>
  <c r="D8"/>
  <c r="L18"/>
  <c r="L19"/>
  <c r="L20"/>
  <c r="L21"/>
  <c r="L22"/>
  <c r="L23"/>
  <c r="L17"/>
  <c r="L16"/>
  <c r="F64" i="6" l="1"/>
  <c r="F60"/>
  <c r="F66" s="1"/>
  <c r="E68" s="1"/>
  <c r="E69" s="1"/>
  <c r="E42" i="1"/>
  <c r="D42"/>
  <c r="F42" s="1"/>
  <c r="D55" s="1"/>
  <c r="D57" s="1"/>
  <c r="D59" s="1"/>
  <c r="D49" i="5"/>
  <c r="F62" i="6"/>
  <c r="I65"/>
  <c r="E53"/>
  <c r="H25"/>
  <c r="F35"/>
  <c r="G45"/>
  <c r="K45" s="1"/>
  <c r="D53"/>
  <c r="I39" i="5"/>
  <c r="G39"/>
  <c r="L25"/>
  <c r="D29" s="1"/>
  <c r="G35" i="1"/>
  <c r="K35" s="1"/>
  <c r="E53" i="4"/>
  <c r="G46"/>
  <c r="K46" s="1"/>
  <c r="L26"/>
  <c r="D53"/>
  <c r="L24" i="1"/>
  <c r="L25" s="1"/>
  <c r="D26" s="1"/>
  <c r="D27" s="1"/>
  <c r="L27" i="4" l="1"/>
  <c r="F53"/>
  <c r="D37" i="6"/>
  <c r="D38" s="1"/>
  <c r="F53"/>
  <c r="D83" s="1"/>
  <c r="E48" i="5"/>
  <c r="E49" s="1"/>
  <c r="F49" s="1"/>
  <c r="D62" s="1"/>
  <c r="D64" s="1"/>
  <c r="D30"/>
  <c r="D66" i="4"/>
  <c r="D68" s="1"/>
  <c r="D32" l="1"/>
  <c r="D37" s="1"/>
  <c r="D38" s="1"/>
  <c r="D70" s="1"/>
  <c r="D33"/>
  <c r="D87" i="6"/>
  <c r="D66" i="5"/>
</calcChain>
</file>

<file path=xl/sharedStrings.xml><?xml version="1.0" encoding="utf-8"?>
<sst xmlns="http://schemas.openxmlformats.org/spreadsheetml/2006/main" count="450" uniqueCount="150">
  <si>
    <t>DATOS GENERALES</t>
  </si>
  <si>
    <t>Nº de puestos:</t>
  </si>
  <si>
    <t>Fecha inicio explotación:</t>
  </si>
  <si>
    <t>Fecha fin explotación:</t>
  </si>
  <si>
    <t>Precio medio alquiler:</t>
  </si>
  <si>
    <t>INGRESOS</t>
  </si>
  <si>
    <t>Junio</t>
  </si>
  <si>
    <t>Lunes a jueves</t>
  </si>
  <si>
    <t>Viernes</t>
  </si>
  <si>
    <t>Sábado</t>
  </si>
  <si>
    <t>Domingo</t>
  </si>
  <si>
    <t>Julio</t>
  </si>
  <si>
    <t>Agosto</t>
  </si>
  <si>
    <t>Septiembre</t>
  </si>
  <si>
    <t>1ª quincena</t>
  </si>
  <si>
    <t>2ª quincena</t>
  </si>
  <si>
    <t>Mañana</t>
  </si>
  <si>
    <t>Tarde</t>
  </si>
  <si>
    <t>Ocupación media (%)</t>
  </si>
  <si>
    <t>MEDIA PONDERADA</t>
  </si>
  <si>
    <t>Ocupación media (%):</t>
  </si>
  <si>
    <t>puestos (1 sombrilla y 2 tumbonas)</t>
  </si>
  <si>
    <t>€</t>
  </si>
  <si>
    <t>Ocupación media (puestos):</t>
  </si>
  <si>
    <t>Ingresos medios diarios:</t>
  </si>
  <si>
    <t>Nº de días de explotación:</t>
  </si>
  <si>
    <t>€/día</t>
  </si>
  <si>
    <t>€/año</t>
  </si>
  <si>
    <t>días/año</t>
  </si>
  <si>
    <t>GASTOS</t>
  </si>
  <si>
    <t>Inversión total (P.E.M.):</t>
  </si>
  <si>
    <t>Sombrillas</t>
  </si>
  <si>
    <t>Tumbonas</t>
  </si>
  <si>
    <t>Carteles</t>
  </si>
  <si>
    <t>Nº unidades</t>
  </si>
  <si>
    <t>Precio (€)</t>
  </si>
  <si>
    <t>Precio unitario(€/ud)</t>
  </si>
  <si>
    <t>Plazo de amortización:</t>
  </si>
  <si>
    <t>años</t>
  </si>
  <si>
    <t>Gasto anual de inversión:</t>
  </si>
  <si>
    <t>Gastos de personal</t>
  </si>
  <si>
    <t>Empleado 1</t>
  </si>
  <si>
    <t>Empleado 2</t>
  </si>
  <si>
    <t>Coste anual (€/año):</t>
  </si>
  <si>
    <t>Coste horario (€/h):</t>
  </si>
  <si>
    <t>Coste diario (€/día):</t>
  </si>
  <si>
    <t>Total</t>
  </si>
  <si>
    <t>Almacenamiento invernal</t>
  </si>
  <si>
    <t>Tiempo de almacenamiento:</t>
  </si>
  <si>
    <t>Coste alquiler de almacén:</t>
  </si>
  <si>
    <t>€/mes</t>
  </si>
  <si>
    <t>Coste anual almacenamiento:</t>
  </si>
  <si>
    <t>meses/año</t>
  </si>
  <si>
    <t>Inversión total (P.E.M.)</t>
  </si>
  <si>
    <t>Montaje y desmontaje</t>
  </si>
  <si>
    <t>Alquiler furgón:</t>
  </si>
  <si>
    <t>Días:</t>
  </si>
  <si>
    <t>Gasto anual montaje/desmontaje:</t>
  </si>
  <si>
    <t>Nº trabajadores:</t>
  </si>
  <si>
    <t>personas</t>
  </si>
  <si>
    <t>Horas de trabajo diarias:</t>
  </si>
  <si>
    <t>Coste horario trabajador:</t>
  </si>
  <si>
    <t>€/(persona·h)</t>
  </si>
  <si>
    <t>h</t>
  </si>
  <si>
    <t>Tributos (excluidos impuestos):</t>
  </si>
  <si>
    <t>Imprevistos (5% gastos):</t>
  </si>
  <si>
    <t>Ingresos totales anuales:</t>
  </si>
  <si>
    <t>Gastos totales anuales:</t>
  </si>
  <si>
    <t>RENTABILIDAD NETA (BENEFICIO):</t>
  </si>
  <si>
    <r>
      <rPr>
        <b/>
        <sz val="11"/>
        <color theme="1"/>
        <rFont val="Calibri"/>
        <family val="2"/>
        <scheme val="minor"/>
      </rPr>
      <t>€/año</t>
    </r>
    <r>
      <rPr>
        <sz val="11"/>
        <color theme="1"/>
        <rFont val="Calibri"/>
        <family val="2"/>
        <scheme val="minor"/>
      </rPr>
      <t xml:space="preserve"> (gasto anual en personal)</t>
    </r>
  </si>
  <si>
    <t>SOMBRILLAS Y TUMBONAS</t>
  </si>
  <si>
    <t>-</t>
  </si>
  <si>
    <t>ALQUILER DE HIDROPEDALES</t>
  </si>
  <si>
    <t>Nº de hidropedales tipo 1:</t>
  </si>
  <si>
    <t>Nº de hidropedales tipo 2:</t>
  </si>
  <si>
    <t>Ocupación media</t>
  </si>
  <si>
    <t>Precio medio alquiler tipo 1:</t>
  </si>
  <si>
    <t>Precio medio alquiler tipo 2:</t>
  </si>
  <si>
    <t>hidropedales grandes</t>
  </si>
  <si>
    <t>hidropedales pequeños</t>
  </si>
  <si>
    <t>€/h</t>
  </si>
  <si>
    <t>h/día</t>
  </si>
  <si>
    <t>Tipo 1</t>
  </si>
  <si>
    <t>Tipo 2</t>
  </si>
  <si>
    <t>Preferencia (%)</t>
  </si>
  <si>
    <t>Ocupación media (horas):</t>
  </si>
  <si>
    <t>Tiempo medio de alquiler diario (h/(hidrop.·día))</t>
  </si>
  <si>
    <t>Tiempos de alquiler</t>
  </si>
  <si>
    <t>Hidropedal tipo 1</t>
  </si>
  <si>
    <t>Hidropedal tipo 2</t>
  </si>
  <si>
    <t>Alquiler camión:</t>
  </si>
  <si>
    <t>Dedicación media (h/día):</t>
  </si>
  <si>
    <t>ESCUELA DE SURF</t>
  </si>
  <si>
    <t>Nº estimado de clases al día:</t>
  </si>
  <si>
    <t>clases/día</t>
  </si>
  <si>
    <t>Precio medio por clase</t>
  </si>
  <si>
    <t>Nº máximo de alumnos por monitor:</t>
  </si>
  <si>
    <t>alumnos/monitor</t>
  </si>
  <si>
    <t>€/(alumno·clase)</t>
  </si>
  <si>
    <t>monitores</t>
  </si>
  <si>
    <t>Tablas surf niño</t>
  </si>
  <si>
    <t>Tablas surf adulto</t>
  </si>
  <si>
    <t>Caseta-vestuario-aseo</t>
  </si>
  <si>
    <t>Plazo amort. (años)</t>
  </si>
  <si>
    <t>Gasto anual (€/año)</t>
  </si>
  <si>
    <t>Gasto anual inversión:</t>
  </si>
  <si>
    <t>Encargado</t>
  </si>
  <si>
    <t>Nº máximo de monitores simultáneos:</t>
  </si>
  <si>
    <t>Coste diario ponderada ocupación (€/día):</t>
  </si>
  <si>
    <t>Monitores</t>
  </si>
  <si>
    <t>Número de empleados:</t>
  </si>
  <si>
    <t>Mayo</t>
  </si>
  <si>
    <t>Octubre</t>
  </si>
  <si>
    <t>Medias raciones</t>
  </si>
  <si>
    <t>Raciones</t>
  </si>
  <si>
    <t>Precio unitario (€/ud.)</t>
  </si>
  <si>
    <t>Ventas (uds./día)</t>
  </si>
  <si>
    <t>Bollería, patatas, snaks…</t>
  </si>
  <si>
    <t>Ingresos diarios (€/día)</t>
  </si>
  <si>
    <t>Ingresos diarios máximos:</t>
  </si>
  <si>
    <t>QUIOSCO-BAR</t>
  </si>
  <si>
    <t>Superficie ocupación: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</si>
  <si>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(20 cerrados + 50 terraza abierta)</t>
    </r>
  </si>
  <si>
    <t>Cervezas, refrescos…</t>
  </si>
  <si>
    <t>Copas</t>
  </si>
  <si>
    <t>Cafés, infusiones…</t>
  </si>
  <si>
    <t>Tapas</t>
  </si>
  <si>
    <t>Módulo equipado</t>
  </si>
  <si>
    <t>Nº de horas de apertura al día:</t>
  </si>
  <si>
    <t>Camarero</t>
  </si>
  <si>
    <t>Cocinero</t>
  </si>
  <si>
    <t>Productos</t>
  </si>
  <si>
    <t>Gasto en suministros</t>
  </si>
  <si>
    <t>Coste unitario (€/ud.)</t>
  </si>
  <si>
    <t>Servicios</t>
  </si>
  <si>
    <t>Electricidad</t>
  </si>
  <si>
    <t>Agua potable</t>
  </si>
  <si>
    <t>Saneamiento</t>
  </si>
  <si>
    <t>Coste (€/mes)</t>
  </si>
  <si>
    <t>Total:</t>
  </si>
  <si>
    <t>Mes promedio:</t>
  </si>
  <si>
    <t>días/mes</t>
  </si>
  <si>
    <t>Nº unidades medio (uds./día)</t>
  </si>
  <si>
    <t>Coste (€/día)</t>
  </si>
  <si>
    <t>Coste medio diario:</t>
  </si>
  <si>
    <t>Gasto anual en suministros:</t>
  </si>
  <si>
    <t>Gasto medio diario en suministros:</t>
  </si>
  <si>
    <t>Gastos de conservación:</t>
  </si>
  <si>
    <t>Imprevistos (4 % gastos):</t>
  </si>
  <si>
    <t>Alquiler grúa-pluma:</t>
  </si>
</sst>
</file>

<file path=xl/styles.xml><?xml version="1.0" encoding="utf-8"?>
<styleSheet xmlns="http://schemas.openxmlformats.org/spreadsheetml/2006/main">
  <numFmts count="2">
    <numFmt numFmtId="164" formatCode="[$-C0A]d\-mmm\-yyyy;@"/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44B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Border="1"/>
    <xf numFmtId="0" fontId="0" fillId="0" borderId="7" xfId="0" applyBorder="1"/>
    <xf numFmtId="0" fontId="1" fillId="4" borderId="9" xfId="0" applyFont="1" applyFill="1" applyBorder="1"/>
    <xf numFmtId="0" fontId="1" fillId="4" borderId="10" xfId="0" applyFont="1" applyFill="1" applyBorder="1"/>
    <xf numFmtId="4" fontId="1" fillId="4" borderId="10" xfId="0" applyNumberFormat="1" applyFont="1" applyFill="1" applyBorder="1"/>
    <xf numFmtId="0" fontId="1" fillId="4" borderId="11" xfId="0" applyFont="1" applyFill="1" applyBorder="1"/>
    <xf numFmtId="4" fontId="0" fillId="2" borderId="1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4" fontId="1" fillId="2" borderId="5" xfId="0" applyNumberFormat="1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0" borderId="0" xfId="0" applyNumberFormat="1" applyBorder="1"/>
    <xf numFmtId="0" fontId="0" fillId="2" borderId="0" xfId="0" applyNumberFormat="1" applyFill="1" applyBorder="1"/>
    <xf numFmtId="0" fontId="0" fillId="0" borderId="16" xfId="0" applyBorder="1"/>
    <xf numFmtId="0" fontId="0" fillId="0" borderId="17" xfId="0" applyBorder="1"/>
    <xf numFmtId="2" fontId="0" fillId="0" borderId="17" xfId="0" applyNumberFormat="1" applyBorder="1"/>
    <xf numFmtId="0" fontId="0" fillId="0" borderId="18" xfId="0" applyBorder="1"/>
    <xf numFmtId="0" fontId="1" fillId="0" borderId="14" xfId="0" applyFont="1" applyBorder="1"/>
    <xf numFmtId="0" fontId="0" fillId="0" borderId="0" xfId="0" applyBorder="1" applyAlignment="1">
      <alignment horizontal="center"/>
    </xf>
    <xf numFmtId="4" fontId="1" fillId="2" borderId="0" xfId="0" applyNumberFormat="1" applyFont="1" applyFill="1" applyBorder="1"/>
    <xf numFmtId="0" fontId="1" fillId="3" borderId="20" xfId="0" applyFont="1" applyFill="1" applyBorder="1"/>
    <xf numFmtId="0" fontId="0" fillId="3" borderId="21" xfId="0" applyFill="1" applyBorder="1"/>
    <xf numFmtId="4" fontId="1" fillId="3" borderId="21" xfId="0" applyNumberFormat="1" applyFont="1" applyFill="1" applyBorder="1"/>
    <xf numFmtId="0" fontId="1" fillId="3" borderId="22" xfId="0" applyFont="1" applyFill="1" applyBorder="1"/>
    <xf numFmtId="4" fontId="0" fillId="0" borderId="0" xfId="0" applyNumberFormat="1" applyBorder="1"/>
    <xf numFmtId="0" fontId="0" fillId="0" borderId="0" xfId="0" applyBorder="1" applyAlignment="1">
      <alignment horizontal="right"/>
    </xf>
    <xf numFmtId="0" fontId="1" fillId="0" borderId="0" xfId="0" applyFont="1" applyBorder="1"/>
    <xf numFmtId="165" fontId="0" fillId="0" borderId="0" xfId="0" applyNumberFormat="1" applyBorder="1"/>
    <xf numFmtId="4" fontId="1" fillId="0" borderId="0" xfId="0" applyNumberFormat="1" applyFont="1" applyBorder="1"/>
    <xf numFmtId="0" fontId="1" fillId="5" borderId="20" xfId="0" applyFont="1" applyFill="1" applyBorder="1"/>
    <xf numFmtId="0" fontId="0" fillId="5" borderId="21" xfId="0" applyFill="1" applyBorder="1"/>
    <xf numFmtId="4" fontId="1" fillId="5" borderId="21" xfId="0" applyNumberFormat="1" applyFont="1" applyFill="1" applyBorder="1"/>
    <xf numFmtId="0" fontId="2" fillId="6" borderId="9" xfId="0" applyFont="1" applyFill="1" applyBorder="1"/>
    <xf numFmtId="0" fontId="0" fillId="6" borderId="10" xfId="0" applyFill="1" applyBorder="1"/>
    <xf numFmtId="0" fontId="0" fillId="6" borderId="11" xfId="0" applyFill="1" applyBorder="1"/>
    <xf numFmtId="4" fontId="0" fillId="0" borderId="1" xfId="0" applyNumberFormat="1" applyBorder="1"/>
    <xf numFmtId="4" fontId="0" fillId="2" borderId="1" xfId="0" applyNumberFormat="1" applyFill="1" applyBorder="1"/>
    <xf numFmtId="4" fontId="0" fillId="2" borderId="5" xfId="0" applyNumberFormat="1" applyFont="1" applyFill="1" applyBorder="1"/>
    <xf numFmtId="0" fontId="0" fillId="0" borderId="23" xfId="0" applyBorder="1"/>
    <xf numFmtId="0" fontId="0" fillId="0" borderId="24" xfId="0" applyBorder="1"/>
    <xf numFmtId="165" fontId="0" fillId="0" borderId="1" xfId="0" applyNumberFormat="1" applyBorder="1"/>
    <xf numFmtId="2" fontId="0" fillId="0" borderId="25" xfId="0" applyNumberFormat="1" applyBorder="1"/>
    <xf numFmtId="4" fontId="0" fillId="0" borderId="1" xfId="0" applyNumberFormat="1" applyFill="1" applyBorder="1" applyAlignment="1">
      <alignment horizontal="center"/>
    </xf>
    <xf numFmtId="4" fontId="1" fillId="2" borderId="6" xfId="0" applyNumberFormat="1" applyFont="1" applyFill="1" applyBorder="1"/>
    <xf numFmtId="0" fontId="0" fillId="0" borderId="19" xfId="0" applyBorder="1"/>
    <xf numFmtId="0" fontId="1" fillId="5" borderId="22" xfId="0" applyFont="1" applyFill="1" applyBorder="1"/>
    <xf numFmtId="0" fontId="1" fillId="7" borderId="9" xfId="0" applyFont="1" applyFill="1" applyBorder="1"/>
    <xf numFmtId="0" fontId="0" fillId="7" borderId="11" xfId="0" applyFill="1" applyBorder="1"/>
    <xf numFmtId="0" fontId="1" fillId="3" borderId="8" xfId="0" applyFont="1" applyFill="1" applyBorder="1"/>
    <xf numFmtId="0" fontId="1" fillId="5" borderId="8" xfId="0" applyFont="1" applyFill="1" applyBorder="1"/>
    <xf numFmtId="0" fontId="0" fillId="0" borderId="0" xfId="0" applyNumberFormat="1" applyFill="1" applyBorder="1"/>
    <xf numFmtId="0" fontId="0" fillId="0" borderId="0" xfId="0" applyFill="1" applyBorder="1"/>
    <xf numFmtId="2" fontId="0" fillId="0" borderId="0" xfId="0" applyNumberFormat="1" applyFill="1" applyBorder="1"/>
    <xf numFmtId="4" fontId="0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right"/>
    </xf>
    <xf numFmtId="4" fontId="0" fillId="0" borderId="7" xfId="0" applyNumberFormat="1" applyFont="1" applyFill="1" applyBorder="1" applyAlignment="1">
      <alignment horizontal="center"/>
    </xf>
    <xf numFmtId="2" fontId="0" fillId="0" borderId="0" xfId="0" applyNumberFormat="1" applyBorder="1"/>
    <xf numFmtId="0" fontId="0" fillId="0" borderId="0" xfId="0" applyBorder="1" applyAlignment="1"/>
    <xf numFmtId="2" fontId="0" fillId="0" borderId="0" xfId="0" applyNumberFormat="1" applyBorder="1" applyAlignment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8" borderId="9" xfId="0" applyFont="1" applyFill="1" applyBorder="1"/>
    <xf numFmtId="0" fontId="0" fillId="8" borderId="10" xfId="0" applyFill="1" applyBorder="1"/>
    <xf numFmtId="0" fontId="0" fillId="8" borderId="11" xfId="0" applyFill="1" applyBorder="1"/>
    <xf numFmtId="0" fontId="2" fillId="9" borderId="9" xfId="0" applyFont="1" applyFill="1" applyBorder="1"/>
    <xf numFmtId="0" fontId="0" fillId="9" borderId="11" xfId="0" applyFill="1" applyBorder="1"/>
    <xf numFmtId="1" fontId="0" fillId="0" borderId="0" xfId="0" applyNumberFormat="1" applyFill="1" applyBorder="1"/>
    <xf numFmtId="0" fontId="0" fillId="0" borderId="1" xfId="0" applyBorder="1" applyAlignment="1">
      <alignment shrinkToFit="1"/>
    </xf>
    <xf numFmtId="4" fontId="1" fillId="0" borderId="0" xfId="0" applyNumberFormat="1" applyFont="1" applyFill="1" applyBorder="1"/>
    <xf numFmtId="0" fontId="0" fillId="0" borderId="1" xfId="0" applyFill="1" applyBorder="1"/>
    <xf numFmtId="0" fontId="1" fillId="0" borderId="1" xfId="0" applyFont="1" applyBorder="1" applyAlignment="1">
      <alignment shrinkToFit="1"/>
    </xf>
    <xf numFmtId="0" fontId="0" fillId="0" borderId="1" xfId="0" applyBorder="1" applyAlignment="1">
      <alignment horizontal="center" shrinkToFit="1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25" xfId="0" applyNumberFormat="1" applyBorder="1"/>
    <xf numFmtId="1" fontId="0" fillId="2" borderId="25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 applyAlignment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0" fontId="0" fillId="0" borderId="2" xfId="0" applyBorder="1" applyAlignment="1">
      <alignment horizontal="center" shrinkToFit="1"/>
    </xf>
    <xf numFmtId="0" fontId="0" fillId="0" borderId="0" xfId="0" applyBorder="1" applyAlignment="1">
      <alignment horizontal="left"/>
    </xf>
    <xf numFmtId="2" fontId="0" fillId="2" borderId="1" xfId="0" applyNumberForma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0" fillId="0" borderId="17" xfId="0" applyNumberFormat="1" applyFill="1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horizontal="right"/>
    </xf>
    <xf numFmtId="0" fontId="1" fillId="0" borderId="30" xfId="0" applyFont="1" applyBorder="1"/>
    <xf numFmtId="0" fontId="0" fillId="0" borderId="27" xfId="0" applyBorder="1"/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0" borderId="29" xfId="0" applyFont="1" applyBorder="1" applyAlignment="1">
      <alignment horizontal="left" vertical="center"/>
    </xf>
    <xf numFmtId="0" fontId="0" fillId="0" borderId="0" xfId="0" applyFont="1" applyBorder="1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/>
    </xf>
    <xf numFmtId="4" fontId="0" fillId="2" borderId="4" xfId="0" applyNumberFormat="1" applyFont="1" applyFill="1" applyBorder="1"/>
    <xf numFmtId="4" fontId="0" fillId="10" borderId="0" xfId="0" applyNumberFormat="1" applyFill="1" applyBorder="1"/>
    <xf numFmtId="0" fontId="2" fillId="11" borderId="9" xfId="0" applyFont="1" applyFill="1" applyBorder="1"/>
    <xf numFmtId="0" fontId="0" fillId="11" borderId="11" xfId="0" applyFill="1" applyBorder="1"/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5" xfId="0" applyBorder="1" applyAlignment="1">
      <alignment horizontal="left"/>
    </xf>
    <xf numFmtId="4" fontId="0" fillId="0" borderId="3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D44B"/>
      <color rgb="FFFF9966"/>
      <color rgb="FFBEE088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>
      <selection activeCell="A3" sqref="A3"/>
    </sheetView>
  </sheetViews>
  <sheetFormatPr baseColWidth="10" defaultRowHeight="15"/>
  <cols>
    <col min="3" max="3" width="18.85546875" customWidth="1"/>
    <col min="4" max="4" width="12.42578125" customWidth="1"/>
    <col min="5" max="5" width="11.28515625" customWidth="1"/>
    <col min="6" max="6" width="10.28515625" customWidth="1"/>
    <col min="7" max="7" width="10.42578125" customWidth="1"/>
    <col min="8" max="8" width="12.140625" customWidth="1"/>
    <col min="9" max="9" width="10.5703125" customWidth="1"/>
    <col min="10" max="10" width="12.28515625" customWidth="1"/>
    <col min="11" max="11" width="11.140625" customWidth="1"/>
    <col min="12" max="12" width="18.85546875" customWidth="1"/>
  </cols>
  <sheetData>
    <row r="1" spans="2:13" ht="15.75" thickBot="1"/>
    <row r="2" spans="2:13" ht="19.5" thickBot="1">
      <c r="B2" s="43" t="s">
        <v>70</v>
      </c>
      <c r="C2" s="44"/>
      <c r="D2" s="45"/>
    </row>
    <row r="3" spans="2:13" ht="15.75" thickBot="1"/>
    <row r="4" spans="2:13" ht="15.75" thickBot="1">
      <c r="B4" s="57" t="s">
        <v>0</v>
      </c>
      <c r="C4" s="58"/>
      <c r="D4" s="18"/>
      <c r="E4" s="18"/>
      <c r="F4" s="18"/>
      <c r="G4" s="19"/>
    </row>
    <row r="5" spans="2:13">
      <c r="B5" s="20" t="s">
        <v>1</v>
      </c>
      <c r="C5" s="6"/>
      <c r="D5" s="6">
        <v>50</v>
      </c>
      <c r="E5" s="6" t="s">
        <v>21</v>
      </c>
      <c r="F5" s="6"/>
      <c r="G5" s="21"/>
    </row>
    <row r="6" spans="2:13">
      <c r="B6" s="20" t="s">
        <v>2</v>
      </c>
      <c r="C6" s="6"/>
      <c r="D6" s="22">
        <v>42156</v>
      </c>
      <c r="E6" s="6"/>
      <c r="F6" s="6"/>
      <c r="G6" s="21"/>
    </row>
    <row r="7" spans="2:13">
      <c r="B7" s="20" t="s">
        <v>3</v>
      </c>
      <c r="C7" s="6"/>
      <c r="D7" s="22">
        <v>42277</v>
      </c>
      <c r="E7" s="6"/>
      <c r="F7" s="6"/>
      <c r="G7" s="21"/>
    </row>
    <row r="8" spans="2:13">
      <c r="B8" s="20" t="s">
        <v>25</v>
      </c>
      <c r="C8" s="6"/>
      <c r="D8" s="23">
        <f>D7-D6+1</f>
        <v>122</v>
      </c>
      <c r="E8" s="6" t="s">
        <v>28</v>
      </c>
      <c r="F8" s="6"/>
      <c r="G8" s="21"/>
    </row>
    <row r="9" spans="2:13">
      <c r="B9" s="20" t="s">
        <v>128</v>
      </c>
      <c r="C9" s="6"/>
      <c r="D9" s="61">
        <v>10</v>
      </c>
      <c r="E9" s="6" t="s">
        <v>81</v>
      </c>
      <c r="F9" s="6"/>
      <c r="G9" s="21"/>
    </row>
    <row r="10" spans="2:13" ht="15.75" thickBot="1">
      <c r="B10" s="24" t="s">
        <v>4</v>
      </c>
      <c r="C10" s="25"/>
      <c r="D10" s="26">
        <v>10</v>
      </c>
      <c r="E10" s="25" t="s">
        <v>22</v>
      </c>
      <c r="F10" s="25"/>
      <c r="G10" s="27"/>
    </row>
    <row r="11" spans="2:13" ht="15.75" thickBot="1"/>
    <row r="12" spans="2:13" ht="15.75" thickBot="1">
      <c r="B12" s="59" t="s">
        <v>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</row>
    <row r="13" spans="2:13">
      <c r="B13" s="28" t="s">
        <v>18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21"/>
    </row>
    <row r="14" spans="2:13">
      <c r="B14" s="20"/>
      <c r="C14" s="6"/>
      <c r="D14" s="123" t="s">
        <v>7</v>
      </c>
      <c r="E14" s="123"/>
      <c r="F14" s="123" t="s">
        <v>8</v>
      </c>
      <c r="G14" s="123"/>
      <c r="H14" s="123" t="s">
        <v>9</v>
      </c>
      <c r="I14" s="123"/>
      <c r="J14" s="123" t="s">
        <v>10</v>
      </c>
      <c r="K14" s="123"/>
      <c r="L14" s="125" t="s">
        <v>19</v>
      </c>
      <c r="M14" s="21"/>
    </row>
    <row r="15" spans="2:13">
      <c r="B15" s="20"/>
      <c r="C15" s="6"/>
      <c r="D15" s="2" t="s">
        <v>16</v>
      </c>
      <c r="E15" s="2" t="s">
        <v>17</v>
      </c>
      <c r="F15" s="2" t="s">
        <v>16</v>
      </c>
      <c r="G15" s="2" t="s">
        <v>17</v>
      </c>
      <c r="H15" s="2" t="s">
        <v>16</v>
      </c>
      <c r="I15" s="2" t="s">
        <v>17</v>
      </c>
      <c r="J15" s="2" t="s">
        <v>16</v>
      </c>
      <c r="K15" s="2" t="s">
        <v>17</v>
      </c>
      <c r="L15" s="126"/>
      <c r="M15" s="21"/>
    </row>
    <row r="16" spans="2:13">
      <c r="B16" s="122" t="s">
        <v>6</v>
      </c>
      <c r="C16" s="3" t="s">
        <v>14</v>
      </c>
      <c r="D16" s="1">
        <v>5</v>
      </c>
      <c r="E16" s="1">
        <v>15</v>
      </c>
      <c r="F16" s="1">
        <v>5</v>
      </c>
      <c r="G16" s="1">
        <v>25</v>
      </c>
      <c r="H16" s="1">
        <v>20</v>
      </c>
      <c r="I16" s="1">
        <v>35</v>
      </c>
      <c r="J16" s="1">
        <v>50</v>
      </c>
      <c r="K16" s="1">
        <v>50</v>
      </c>
      <c r="L16" s="12">
        <f>(4*AVERAGE(D16:E16)+AVERAGE(F16:G16)+AVERAGE(H16:I16)+AVERAGE(J16:K16))/7</f>
        <v>18.928571428571427</v>
      </c>
      <c r="M16" s="21"/>
    </row>
    <row r="17" spans="2:13">
      <c r="B17" s="122"/>
      <c r="C17" s="3" t="s">
        <v>15</v>
      </c>
      <c r="D17" s="1">
        <v>10</v>
      </c>
      <c r="E17" s="1">
        <v>20</v>
      </c>
      <c r="F17" s="1">
        <v>10</v>
      </c>
      <c r="G17" s="1">
        <v>30</v>
      </c>
      <c r="H17" s="1">
        <v>30</v>
      </c>
      <c r="I17" s="1">
        <v>50</v>
      </c>
      <c r="J17" s="1">
        <v>70</v>
      </c>
      <c r="K17" s="1">
        <v>70</v>
      </c>
      <c r="L17" s="12">
        <f>(4*AVERAGE(D17:E17)+AVERAGE(F17:G17)+AVERAGE(H17:I17)+AVERAGE(J17:K17))/7</f>
        <v>27.142857142857142</v>
      </c>
      <c r="M17" s="21"/>
    </row>
    <row r="18" spans="2:13">
      <c r="B18" s="122" t="s">
        <v>11</v>
      </c>
      <c r="C18" s="3" t="s">
        <v>14</v>
      </c>
      <c r="D18" s="1">
        <v>20</v>
      </c>
      <c r="E18" s="1">
        <v>30</v>
      </c>
      <c r="F18" s="1">
        <v>20</v>
      </c>
      <c r="G18" s="1">
        <v>50</v>
      </c>
      <c r="H18" s="1">
        <v>50</v>
      </c>
      <c r="I18" s="1">
        <v>70</v>
      </c>
      <c r="J18" s="1">
        <v>80</v>
      </c>
      <c r="K18" s="1">
        <v>80</v>
      </c>
      <c r="L18" s="12">
        <f t="shared" ref="L18:L23" si="0">(4*AVERAGE(D18:E18)+AVERAGE(F18:G18)+AVERAGE(H18:I18)+AVERAGE(J18:K18))/7</f>
        <v>39.285714285714285</v>
      </c>
      <c r="M18" s="21"/>
    </row>
    <row r="19" spans="2:13">
      <c r="B19" s="122"/>
      <c r="C19" s="3" t="s">
        <v>15</v>
      </c>
      <c r="D19" s="1">
        <v>25</v>
      </c>
      <c r="E19" s="1">
        <v>40</v>
      </c>
      <c r="F19" s="1">
        <v>25</v>
      </c>
      <c r="G19" s="1">
        <v>60</v>
      </c>
      <c r="H19" s="1">
        <v>60</v>
      </c>
      <c r="I19" s="1">
        <v>80</v>
      </c>
      <c r="J19" s="1">
        <v>90</v>
      </c>
      <c r="K19" s="1">
        <v>90</v>
      </c>
      <c r="L19" s="12">
        <f t="shared" si="0"/>
        <v>47.5</v>
      </c>
      <c r="M19" s="21"/>
    </row>
    <row r="20" spans="2:13">
      <c r="B20" s="122" t="s">
        <v>12</v>
      </c>
      <c r="C20" s="3" t="s">
        <v>14</v>
      </c>
      <c r="D20" s="1">
        <v>30</v>
      </c>
      <c r="E20" s="1">
        <v>45</v>
      </c>
      <c r="F20" s="1">
        <v>30</v>
      </c>
      <c r="G20" s="1">
        <v>65</v>
      </c>
      <c r="H20" s="1">
        <v>65</v>
      </c>
      <c r="I20" s="1">
        <v>85</v>
      </c>
      <c r="J20" s="1">
        <v>90</v>
      </c>
      <c r="K20" s="1">
        <v>95</v>
      </c>
      <c r="L20" s="12">
        <f t="shared" si="0"/>
        <v>52.142857142857146</v>
      </c>
      <c r="M20" s="21"/>
    </row>
    <row r="21" spans="2:13">
      <c r="B21" s="122"/>
      <c r="C21" s="3" t="s">
        <v>15</v>
      </c>
      <c r="D21" s="1">
        <v>30</v>
      </c>
      <c r="E21" s="1">
        <v>45</v>
      </c>
      <c r="F21" s="1">
        <v>30</v>
      </c>
      <c r="G21" s="1">
        <v>65</v>
      </c>
      <c r="H21" s="1">
        <v>65</v>
      </c>
      <c r="I21" s="1">
        <v>85</v>
      </c>
      <c r="J21" s="1">
        <v>90</v>
      </c>
      <c r="K21" s="1">
        <v>95</v>
      </c>
      <c r="L21" s="12">
        <f t="shared" si="0"/>
        <v>52.142857142857146</v>
      </c>
      <c r="M21" s="21"/>
    </row>
    <row r="22" spans="2:13">
      <c r="B22" s="122" t="s">
        <v>13</v>
      </c>
      <c r="C22" s="3" t="s">
        <v>14</v>
      </c>
      <c r="D22" s="1">
        <v>25</v>
      </c>
      <c r="E22" s="1">
        <v>40</v>
      </c>
      <c r="F22" s="1">
        <v>25</v>
      </c>
      <c r="G22" s="1">
        <v>60</v>
      </c>
      <c r="H22" s="1">
        <v>60</v>
      </c>
      <c r="I22" s="1">
        <v>80</v>
      </c>
      <c r="J22" s="1">
        <v>90</v>
      </c>
      <c r="K22" s="1">
        <v>90</v>
      </c>
      <c r="L22" s="12">
        <f t="shared" si="0"/>
        <v>47.5</v>
      </c>
      <c r="M22" s="21"/>
    </row>
    <row r="23" spans="2:13">
      <c r="B23" s="122"/>
      <c r="C23" s="3" t="s">
        <v>15</v>
      </c>
      <c r="D23" s="1">
        <v>10</v>
      </c>
      <c r="E23" s="1">
        <v>20</v>
      </c>
      <c r="F23" s="1">
        <v>10</v>
      </c>
      <c r="G23" s="1">
        <v>30</v>
      </c>
      <c r="H23" s="1">
        <v>30</v>
      </c>
      <c r="I23" s="1">
        <v>50</v>
      </c>
      <c r="J23" s="1">
        <v>70</v>
      </c>
      <c r="K23" s="1">
        <v>70</v>
      </c>
      <c r="L23" s="12">
        <f t="shared" si="0"/>
        <v>27.142857142857142</v>
      </c>
      <c r="M23" s="21"/>
    </row>
    <row r="24" spans="2:13">
      <c r="B24" s="20"/>
      <c r="C24" s="6"/>
      <c r="D24" s="29"/>
      <c r="E24" s="29"/>
      <c r="F24" s="29"/>
      <c r="G24" s="29"/>
      <c r="H24" s="29"/>
      <c r="I24" s="4"/>
      <c r="J24" s="13"/>
      <c r="K24" s="5" t="s">
        <v>20</v>
      </c>
      <c r="L24" s="15">
        <f>AVERAGE(L16:L23)</f>
        <v>38.973214285714285</v>
      </c>
      <c r="M24" s="21"/>
    </row>
    <row r="25" spans="2:13">
      <c r="B25" s="20"/>
      <c r="C25" s="6"/>
      <c r="D25" s="6"/>
      <c r="E25" s="6"/>
      <c r="F25" s="6"/>
      <c r="G25" s="6"/>
      <c r="H25" s="6"/>
      <c r="I25" s="17"/>
      <c r="J25" s="14"/>
      <c r="K25" s="5" t="s">
        <v>23</v>
      </c>
      <c r="L25" s="16">
        <f>D5*(L24/100)</f>
        <v>19.486607142857142</v>
      </c>
      <c r="M25" s="21"/>
    </row>
    <row r="26" spans="2:13">
      <c r="B26" s="28" t="s">
        <v>24</v>
      </c>
      <c r="C26" s="6"/>
      <c r="D26" s="30">
        <f>D10*L25</f>
        <v>194.86607142857142</v>
      </c>
      <c r="E26" s="37" t="s">
        <v>26</v>
      </c>
      <c r="F26" s="6"/>
      <c r="G26" s="6"/>
      <c r="H26" s="6"/>
      <c r="I26" s="6"/>
      <c r="J26" s="6"/>
      <c r="K26" s="6"/>
      <c r="L26" s="6"/>
      <c r="M26" s="21"/>
    </row>
    <row r="27" spans="2:13" ht="15.75" thickBot="1">
      <c r="B27" s="31" t="s">
        <v>66</v>
      </c>
      <c r="C27" s="32"/>
      <c r="D27" s="33">
        <f>D26*D8</f>
        <v>23773.660714285714</v>
      </c>
      <c r="E27" s="34" t="s">
        <v>27</v>
      </c>
      <c r="F27" s="25"/>
      <c r="G27" s="25"/>
      <c r="H27" s="25"/>
      <c r="I27" s="25"/>
      <c r="J27" s="25"/>
      <c r="K27" s="25"/>
      <c r="L27" s="25"/>
      <c r="M27" s="27"/>
    </row>
    <row r="28" spans="2:13" ht="15.75" thickBot="1"/>
    <row r="29" spans="2:13" ht="15.75" thickBot="1">
      <c r="B29" s="60" t="s">
        <v>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</row>
    <row r="30" spans="2:13">
      <c r="B30" s="28" t="s">
        <v>53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21"/>
    </row>
    <row r="31" spans="2:13">
      <c r="B31" s="20"/>
      <c r="C31" s="6"/>
      <c r="D31" s="1" t="s">
        <v>34</v>
      </c>
      <c r="E31" s="123" t="s">
        <v>36</v>
      </c>
      <c r="F31" s="123"/>
      <c r="G31" s="1" t="s">
        <v>35</v>
      </c>
      <c r="H31" s="6"/>
      <c r="I31" s="6"/>
      <c r="J31" s="6"/>
      <c r="K31" s="6"/>
      <c r="L31" s="6"/>
      <c r="M31" s="21"/>
    </row>
    <row r="32" spans="2:13">
      <c r="B32" s="20"/>
      <c r="C32" s="3" t="s">
        <v>31</v>
      </c>
      <c r="D32" s="46">
        <v>50</v>
      </c>
      <c r="E32" s="124">
        <v>90</v>
      </c>
      <c r="F32" s="124"/>
      <c r="G32" s="47">
        <f>D32*E32</f>
        <v>4500</v>
      </c>
      <c r="H32" s="6"/>
      <c r="I32" s="6"/>
      <c r="J32" s="6"/>
      <c r="K32" s="6"/>
      <c r="L32" s="6"/>
      <c r="M32" s="21"/>
    </row>
    <row r="33" spans="1:13">
      <c r="B33" s="20"/>
      <c r="C33" s="3" t="s">
        <v>32</v>
      </c>
      <c r="D33" s="46">
        <v>100</v>
      </c>
      <c r="E33" s="124">
        <v>75</v>
      </c>
      <c r="F33" s="124"/>
      <c r="G33" s="47">
        <f t="shared" ref="G33:G34" si="1">D33*E33</f>
        <v>7500</v>
      </c>
      <c r="H33" s="6"/>
      <c r="I33" s="6"/>
      <c r="J33" s="6"/>
      <c r="K33" s="6"/>
      <c r="L33" s="6"/>
      <c r="M33" s="21"/>
    </row>
    <row r="34" spans="1:13">
      <c r="B34" s="20"/>
      <c r="C34" s="3" t="s">
        <v>33</v>
      </c>
      <c r="D34" s="46">
        <v>2</v>
      </c>
      <c r="E34" s="124">
        <v>150</v>
      </c>
      <c r="F34" s="124"/>
      <c r="G34" s="47">
        <f t="shared" si="1"/>
        <v>300</v>
      </c>
      <c r="H34" s="6"/>
      <c r="I34" s="6" t="s">
        <v>37</v>
      </c>
      <c r="J34" s="6"/>
      <c r="K34" s="36">
        <v>4</v>
      </c>
      <c r="L34" s="6" t="s">
        <v>38</v>
      </c>
      <c r="M34" s="21"/>
    </row>
    <row r="35" spans="1:13">
      <c r="B35" s="20"/>
      <c r="C35" s="6"/>
      <c r="D35" s="6"/>
      <c r="E35" s="17"/>
      <c r="F35" s="5" t="s">
        <v>30</v>
      </c>
      <c r="G35" s="48">
        <f>SUM(G32:G34)</f>
        <v>12300</v>
      </c>
      <c r="H35" s="6" t="s">
        <v>22</v>
      </c>
      <c r="I35" s="6" t="s">
        <v>39</v>
      </c>
      <c r="J35" s="6"/>
      <c r="K35" s="30">
        <f>G35/K34</f>
        <v>3075</v>
      </c>
      <c r="L35" s="37" t="s">
        <v>27</v>
      </c>
      <c r="M35" s="21"/>
    </row>
    <row r="36" spans="1:13">
      <c r="B36" s="49"/>
      <c r="C36" s="7"/>
      <c r="D36" s="7"/>
      <c r="E36" s="7"/>
      <c r="F36" s="7"/>
      <c r="G36" s="7"/>
      <c r="H36" s="7"/>
      <c r="I36" s="7"/>
      <c r="J36" s="7"/>
      <c r="K36" s="7"/>
      <c r="L36" s="7"/>
      <c r="M36" s="50"/>
    </row>
    <row r="37" spans="1:13">
      <c r="B37" s="28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21"/>
    </row>
    <row r="38" spans="1:13">
      <c r="B38" s="20"/>
      <c r="C38" s="6"/>
      <c r="D38" s="1" t="s">
        <v>41</v>
      </c>
      <c r="E38" s="1" t="s">
        <v>42</v>
      </c>
      <c r="F38" s="1" t="s">
        <v>46</v>
      </c>
      <c r="G38" s="6"/>
      <c r="H38" s="6"/>
      <c r="I38" s="6"/>
      <c r="J38" s="6"/>
      <c r="K38" s="6"/>
      <c r="L38" s="6"/>
      <c r="M38" s="21"/>
    </row>
    <row r="39" spans="1:13">
      <c r="B39" s="55" t="s">
        <v>44</v>
      </c>
      <c r="C39" s="3"/>
      <c r="D39" s="52">
        <v>5</v>
      </c>
      <c r="E39" s="52">
        <v>5</v>
      </c>
      <c r="F39" s="1" t="s">
        <v>71</v>
      </c>
      <c r="G39" s="6"/>
      <c r="H39" s="6"/>
      <c r="I39" s="6"/>
      <c r="J39" s="6"/>
      <c r="K39" s="6"/>
      <c r="L39" s="6"/>
      <c r="M39" s="21"/>
    </row>
    <row r="40" spans="1:13">
      <c r="B40" s="55" t="s">
        <v>91</v>
      </c>
      <c r="C40" s="3"/>
      <c r="D40" s="51">
        <v>5</v>
      </c>
      <c r="E40" s="51">
        <v>5</v>
      </c>
      <c r="F40" s="1" t="s">
        <v>71</v>
      </c>
      <c r="G40" s="6"/>
      <c r="H40" s="6"/>
      <c r="I40" s="6"/>
      <c r="J40" s="6"/>
      <c r="K40" s="6"/>
      <c r="L40" s="6"/>
      <c r="M40" s="21"/>
    </row>
    <row r="41" spans="1:13">
      <c r="B41" s="55" t="s">
        <v>45</v>
      </c>
      <c r="C41" s="3"/>
      <c r="D41" s="47">
        <f>D39*D40</f>
        <v>25</v>
      </c>
      <c r="E41" s="47">
        <f>E39*E40</f>
        <v>25</v>
      </c>
      <c r="F41" s="53" t="s">
        <v>71</v>
      </c>
      <c r="G41" s="6"/>
      <c r="H41" s="6"/>
      <c r="I41" s="6"/>
      <c r="J41" s="6"/>
      <c r="K41" s="6"/>
      <c r="L41" s="6"/>
      <c r="M41" s="21"/>
    </row>
    <row r="42" spans="1:13">
      <c r="B42" s="55" t="s">
        <v>43</v>
      </c>
      <c r="C42" s="3"/>
      <c r="D42" s="47">
        <f>D41*$D8</f>
        <v>3050</v>
      </c>
      <c r="E42" s="47">
        <f>E41*$D8</f>
        <v>3050</v>
      </c>
      <c r="F42" s="54">
        <f>D42+E42</f>
        <v>6100</v>
      </c>
      <c r="G42" s="6" t="s">
        <v>69</v>
      </c>
      <c r="H42" s="6"/>
      <c r="I42" s="6"/>
      <c r="J42" s="6"/>
      <c r="K42" s="6"/>
      <c r="L42" s="6"/>
      <c r="M42" s="21"/>
    </row>
    <row r="43" spans="1:13">
      <c r="B43" s="20"/>
      <c r="C43" s="6"/>
      <c r="D43" s="6"/>
      <c r="E43" s="6"/>
      <c r="F43" s="6"/>
      <c r="G43" s="6"/>
      <c r="H43" s="6"/>
      <c r="I43" s="6"/>
      <c r="J43" s="6"/>
      <c r="K43" s="6"/>
      <c r="L43" s="6"/>
      <c r="M43" s="21"/>
    </row>
    <row r="44" spans="1:13">
      <c r="B44" s="49"/>
      <c r="C44" s="7"/>
      <c r="D44" s="7"/>
      <c r="E44" s="7"/>
      <c r="F44" s="7"/>
      <c r="G44" s="7"/>
      <c r="H44" s="7"/>
      <c r="I44" s="7"/>
      <c r="J44" s="7"/>
      <c r="K44" s="7"/>
      <c r="L44" s="7"/>
      <c r="M44" s="50"/>
    </row>
    <row r="45" spans="1:13">
      <c r="B45" s="28" t="s">
        <v>47</v>
      </c>
      <c r="C45" s="6"/>
      <c r="D45" s="6"/>
      <c r="E45" s="6"/>
      <c r="F45" s="6"/>
      <c r="G45" s="6"/>
      <c r="H45" s="37" t="s">
        <v>54</v>
      </c>
      <c r="I45" s="6"/>
      <c r="J45" s="6"/>
      <c r="K45" s="6"/>
      <c r="L45" s="6"/>
      <c r="M45" s="21"/>
    </row>
    <row r="46" spans="1:13">
      <c r="B46" s="20" t="s">
        <v>48</v>
      </c>
      <c r="C46" s="6"/>
      <c r="D46" s="38">
        <v>8</v>
      </c>
      <c r="E46" s="6" t="s">
        <v>52</v>
      </c>
      <c r="F46" s="6"/>
      <c r="G46" s="6"/>
      <c r="H46" s="6" t="s">
        <v>56</v>
      </c>
      <c r="I46" s="6"/>
      <c r="J46" s="6">
        <v>2</v>
      </c>
      <c r="K46" s="6" t="s">
        <v>28</v>
      </c>
      <c r="L46" s="6"/>
      <c r="M46" s="21"/>
    </row>
    <row r="47" spans="1:13">
      <c r="B47" s="20" t="s">
        <v>49</v>
      </c>
      <c r="C47" s="6"/>
      <c r="D47" s="35">
        <v>300</v>
      </c>
      <c r="E47" s="6" t="s">
        <v>50</v>
      </c>
      <c r="F47" s="6"/>
      <c r="G47" s="6"/>
      <c r="H47" s="6" t="s">
        <v>55</v>
      </c>
      <c r="I47" s="6"/>
      <c r="J47" s="35">
        <v>95</v>
      </c>
      <c r="K47" s="6" t="s">
        <v>26</v>
      </c>
      <c r="L47" s="6"/>
      <c r="M47" s="21"/>
    </row>
    <row r="48" spans="1:13">
      <c r="A48" s="6"/>
      <c r="B48" s="20" t="s">
        <v>51</v>
      </c>
      <c r="C48" s="6"/>
      <c r="D48" s="30">
        <f>D46*D47</f>
        <v>2400</v>
      </c>
      <c r="E48" s="37" t="s">
        <v>27</v>
      </c>
      <c r="F48" s="6"/>
      <c r="G48" s="6"/>
      <c r="H48" s="6" t="s">
        <v>58</v>
      </c>
      <c r="I48" s="6"/>
      <c r="J48" s="6">
        <v>2</v>
      </c>
      <c r="K48" s="6" t="s">
        <v>59</v>
      </c>
      <c r="L48" s="6"/>
      <c r="M48" s="21"/>
    </row>
    <row r="49" spans="2:13">
      <c r="B49" s="20"/>
      <c r="C49" s="6"/>
      <c r="D49" s="6"/>
      <c r="E49" s="6"/>
      <c r="F49" s="6"/>
      <c r="G49" s="6"/>
      <c r="H49" s="6" t="s">
        <v>60</v>
      </c>
      <c r="I49" s="6"/>
      <c r="J49" s="38">
        <v>6</v>
      </c>
      <c r="K49" s="6" t="s">
        <v>63</v>
      </c>
      <c r="L49" s="6"/>
      <c r="M49" s="21"/>
    </row>
    <row r="50" spans="2:13">
      <c r="B50" s="20"/>
      <c r="C50" s="6"/>
      <c r="D50" s="6"/>
      <c r="E50" s="6"/>
      <c r="F50" s="6"/>
      <c r="G50" s="6"/>
      <c r="H50" s="6" t="s">
        <v>61</v>
      </c>
      <c r="I50" s="6"/>
      <c r="J50" s="35">
        <v>6</v>
      </c>
      <c r="K50" s="6" t="s">
        <v>62</v>
      </c>
      <c r="L50" s="6"/>
      <c r="M50" s="21"/>
    </row>
    <row r="51" spans="2:13">
      <c r="B51" s="20"/>
      <c r="C51" s="6"/>
      <c r="D51" s="6"/>
      <c r="E51" s="6"/>
      <c r="F51" s="6"/>
      <c r="G51" s="6"/>
      <c r="H51" s="6"/>
      <c r="I51" s="36" t="s">
        <v>57</v>
      </c>
      <c r="J51" s="30">
        <f>J46*(J47+J48*J49*J50)</f>
        <v>334</v>
      </c>
      <c r="K51" s="37" t="s">
        <v>27</v>
      </c>
      <c r="L51" s="6"/>
      <c r="M51" s="21"/>
    </row>
    <row r="52" spans="2:13">
      <c r="B52" s="49"/>
      <c r="C52" s="7"/>
      <c r="D52" s="7"/>
      <c r="E52" s="7"/>
      <c r="F52" s="7"/>
      <c r="G52" s="7"/>
      <c r="H52" s="7"/>
      <c r="I52" s="7"/>
      <c r="J52" s="7"/>
      <c r="K52" s="7"/>
      <c r="L52" s="7"/>
      <c r="M52" s="50"/>
    </row>
    <row r="53" spans="2:13">
      <c r="B53" s="28" t="s">
        <v>64</v>
      </c>
      <c r="C53" s="6"/>
      <c r="D53" s="39">
        <v>400</v>
      </c>
      <c r="E53" s="37" t="s">
        <v>27</v>
      </c>
      <c r="F53" s="6"/>
      <c r="G53" s="6"/>
      <c r="H53" s="6"/>
      <c r="I53" s="6"/>
      <c r="J53" s="6"/>
      <c r="K53" s="6"/>
      <c r="L53" s="6"/>
      <c r="M53" s="21"/>
    </row>
    <row r="54" spans="2:13">
      <c r="B54" s="49"/>
      <c r="C54" s="7"/>
      <c r="D54" s="7"/>
      <c r="E54" s="7"/>
      <c r="F54" s="7"/>
      <c r="G54" s="7"/>
      <c r="H54" s="7"/>
      <c r="I54" s="7"/>
      <c r="J54" s="7"/>
      <c r="K54" s="7"/>
      <c r="L54" s="7"/>
      <c r="M54" s="50"/>
    </row>
    <row r="55" spans="2:13">
      <c r="B55" s="28" t="s">
        <v>65</v>
      </c>
      <c r="C55" s="6"/>
      <c r="D55" s="30">
        <f>(5/100)*(K35+F42+D48+J51+D53)</f>
        <v>615.45000000000005</v>
      </c>
      <c r="E55" s="37" t="s">
        <v>27</v>
      </c>
      <c r="F55" s="6"/>
      <c r="G55" s="6"/>
      <c r="H55" s="6"/>
      <c r="I55" s="6"/>
      <c r="J55" s="6"/>
      <c r="K55" s="6"/>
      <c r="L55" s="6"/>
      <c r="M55" s="21"/>
    </row>
    <row r="56" spans="2:13">
      <c r="B56" s="20"/>
      <c r="C56" s="6"/>
      <c r="D56" s="6"/>
      <c r="E56" s="6"/>
      <c r="F56" s="6"/>
      <c r="G56" s="6"/>
      <c r="H56" s="6"/>
      <c r="I56" s="6"/>
      <c r="J56" s="6"/>
      <c r="K56" s="6"/>
      <c r="L56" s="6"/>
      <c r="M56" s="21"/>
    </row>
    <row r="57" spans="2:13" ht="15.75" thickBot="1">
      <c r="B57" s="40" t="s">
        <v>67</v>
      </c>
      <c r="C57" s="41"/>
      <c r="D57" s="42">
        <f>K35+F42+D48+J51+D53+D55</f>
        <v>12924.45</v>
      </c>
      <c r="E57" s="56" t="s">
        <v>27</v>
      </c>
      <c r="F57" s="25"/>
      <c r="G57" s="25"/>
      <c r="H57" s="25"/>
      <c r="I57" s="25"/>
      <c r="J57" s="25"/>
      <c r="K57" s="25"/>
      <c r="L57" s="25"/>
      <c r="M57" s="27"/>
    </row>
    <row r="58" spans="2:13" ht="15.75" thickBot="1"/>
    <row r="59" spans="2:13" ht="15.75" thickBot="1">
      <c r="B59" s="8" t="s">
        <v>68</v>
      </c>
      <c r="C59" s="9"/>
      <c r="D59" s="10">
        <f>D27-D57</f>
        <v>10849.210714285713</v>
      </c>
      <c r="E59" s="11" t="s">
        <v>27</v>
      </c>
    </row>
  </sheetData>
  <mergeCells count="13">
    <mergeCell ref="E33:F33"/>
    <mergeCell ref="E34:F34"/>
    <mergeCell ref="H14:I14"/>
    <mergeCell ref="J14:K14"/>
    <mergeCell ref="L14:L15"/>
    <mergeCell ref="E31:F31"/>
    <mergeCell ref="E32:F32"/>
    <mergeCell ref="F14:G14"/>
    <mergeCell ref="B16:B17"/>
    <mergeCell ref="B18:B19"/>
    <mergeCell ref="B20:B21"/>
    <mergeCell ref="B22:B23"/>
    <mergeCell ref="D14:E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workbookViewId="0">
      <selection activeCell="A3" sqref="A3"/>
    </sheetView>
  </sheetViews>
  <sheetFormatPr baseColWidth="10" defaultRowHeight="15"/>
  <cols>
    <col min="3" max="3" width="18.85546875" customWidth="1"/>
    <col min="4" max="4" width="12.42578125" customWidth="1"/>
    <col min="5" max="5" width="11.5703125" customWidth="1"/>
    <col min="6" max="6" width="11.7109375" customWidth="1"/>
    <col min="7" max="7" width="10.42578125" customWidth="1"/>
    <col min="8" max="8" width="12.140625" customWidth="1"/>
    <col min="9" max="9" width="10.5703125" customWidth="1"/>
    <col min="10" max="10" width="12.28515625" customWidth="1"/>
    <col min="11" max="11" width="11.140625" customWidth="1"/>
    <col min="12" max="12" width="18.85546875" customWidth="1"/>
  </cols>
  <sheetData>
    <row r="1" spans="2:13" ht="15.75" thickBot="1"/>
    <row r="2" spans="2:13" ht="19.5" thickBot="1">
      <c r="B2" s="73" t="s">
        <v>72</v>
      </c>
      <c r="C2" s="74"/>
      <c r="D2" s="75"/>
    </row>
    <row r="3" spans="2:13" ht="15.75" thickBot="1"/>
    <row r="4" spans="2:13" ht="15.75" thickBot="1">
      <c r="B4" s="57" t="s">
        <v>0</v>
      </c>
      <c r="C4" s="58"/>
      <c r="D4" s="18"/>
      <c r="E4" s="18"/>
      <c r="F4" s="18"/>
      <c r="G4" s="19"/>
    </row>
    <row r="5" spans="2:13">
      <c r="B5" s="20" t="s">
        <v>73</v>
      </c>
      <c r="C5" s="6"/>
      <c r="D5" s="6">
        <v>5</v>
      </c>
      <c r="E5" s="6" t="s">
        <v>79</v>
      </c>
      <c r="F5" s="6"/>
      <c r="G5" s="21"/>
    </row>
    <row r="6" spans="2:13">
      <c r="B6" s="20" t="s">
        <v>74</v>
      </c>
      <c r="C6" s="6"/>
      <c r="D6" s="6">
        <v>5</v>
      </c>
      <c r="E6" s="6" t="s">
        <v>78</v>
      </c>
      <c r="F6" s="6"/>
      <c r="G6" s="21"/>
    </row>
    <row r="7" spans="2:13">
      <c r="B7" s="20" t="s">
        <v>2</v>
      </c>
      <c r="C7" s="6"/>
      <c r="D7" s="22">
        <v>42156</v>
      </c>
      <c r="E7" s="6"/>
      <c r="F7" s="6"/>
      <c r="G7" s="21"/>
    </row>
    <row r="8" spans="2:13">
      <c r="B8" s="20" t="s">
        <v>3</v>
      </c>
      <c r="C8" s="6"/>
      <c r="D8" s="22">
        <v>42277</v>
      </c>
      <c r="E8" s="6"/>
      <c r="F8" s="6"/>
      <c r="G8" s="21"/>
    </row>
    <row r="9" spans="2:13">
      <c r="B9" s="20" t="s">
        <v>25</v>
      </c>
      <c r="C9" s="6"/>
      <c r="D9" s="23">
        <f>D8-D7+1</f>
        <v>122</v>
      </c>
      <c r="E9" s="6" t="s">
        <v>28</v>
      </c>
      <c r="F9" s="6"/>
      <c r="G9" s="21"/>
    </row>
    <row r="10" spans="2:13">
      <c r="B10" s="20" t="s">
        <v>128</v>
      </c>
      <c r="C10" s="6"/>
      <c r="D10" s="61">
        <v>10</v>
      </c>
      <c r="E10" s="62" t="s">
        <v>81</v>
      </c>
      <c r="F10" s="6"/>
      <c r="G10" s="21"/>
    </row>
    <row r="11" spans="2:13">
      <c r="B11" s="20" t="s">
        <v>76</v>
      </c>
      <c r="C11" s="6"/>
      <c r="D11" s="63">
        <v>6</v>
      </c>
      <c r="E11" s="62" t="s">
        <v>80</v>
      </c>
      <c r="F11" s="6"/>
      <c r="G11" s="21"/>
    </row>
    <row r="12" spans="2:13" ht="15.75" thickBot="1">
      <c r="B12" s="24" t="s">
        <v>77</v>
      </c>
      <c r="C12" s="25"/>
      <c r="D12" s="26">
        <v>9</v>
      </c>
      <c r="E12" s="25" t="s">
        <v>80</v>
      </c>
      <c r="F12" s="25"/>
      <c r="G12" s="27"/>
    </row>
    <row r="13" spans="2:13" ht="15.75" thickBot="1"/>
    <row r="14" spans="2:13" ht="15.75" thickBot="1">
      <c r="B14" s="59" t="s">
        <v>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</row>
    <row r="15" spans="2:13">
      <c r="B15" s="28" t="s">
        <v>75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21"/>
    </row>
    <row r="16" spans="2:13">
      <c r="B16" s="20"/>
      <c r="C16" s="6"/>
      <c r="D16" s="123" t="s">
        <v>7</v>
      </c>
      <c r="E16" s="123"/>
      <c r="F16" s="123" t="s">
        <v>8</v>
      </c>
      <c r="G16" s="123"/>
      <c r="H16" s="123" t="s">
        <v>9</v>
      </c>
      <c r="I16" s="123"/>
      <c r="J16" s="123" t="s">
        <v>10</v>
      </c>
      <c r="K16" s="123"/>
      <c r="L16" s="125" t="s">
        <v>19</v>
      </c>
      <c r="M16" s="21"/>
    </row>
    <row r="17" spans="1:13">
      <c r="B17" s="20"/>
      <c r="C17" s="6"/>
      <c r="D17" s="2" t="s">
        <v>16</v>
      </c>
      <c r="E17" s="2" t="s">
        <v>17</v>
      </c>
      <c r="F17" s="2" t="s">
        <v>16</v>
      </c>
      <c r="G17" s="2" t="s">
        <v>17</v>
      </c>
      <c r="H17" s="2" t="s">
        <v>16</v>
      </c>
      <c r="I17" s="2" t="s">
        <v>17</v>
      </c>
      <c r="J17" s="2" t="s">
        <v>16</v>
      </c>
      <c r="K17" s="2" t="s">
        <v>17</v>
      </c>
      <c r="L17" s="126"/>
      <c r="M17" s="21"/>
    </row>
    <row r="18" spans="1:13">
      <c r="B18" s="122" t="s">
        <v>6</v>
      </c>
      <c r="C18" s="3" t="s">
        <v>14</v>
      </c>
      <c r="D18" s="1">
        <v>5</v>
      </c>
      <c r="E18" s="1">
        <v>15</v>
      </c>
      <c r="F18" s="1">
        <v>5</v>
      </c>
      <c r="G18" s="1">
        <v>25</v>
      </c>
      <c r="H18" s="1">
        <v>20</v>
      </c>
      <c r="I18" s="1">
        <v>35</v>
      </c>
      <c r="J18" s="1">
        <v>50</v>
      </c>
      <c r="K18" s="1">
        <v>50</v>
      </c>
      <c r="L18" s="12">
        <f>(4*AVERAGE(D18:E18)+AVERAGE(F18:G18)+AVERAGE(H18:I18)+AVERAGE(J18:K18))/7</f>
        <v>18.928571428571427</v>
      </c>
      <c r="M18" s="21"/>
    </row>
    <row r="19" spans="1:13">
      <c r="B19" s="122"/>
      <c r="C19" s="3" t="s">
        <v>15</v>
      </c>
      <c r="D19" s="1">
        <v>10</v>
      </c>
      <c r="E19" s="1">
        <v>20</v>
      </c>
      <c r="F19" s="1">
        <v>10</v>
      </c>
      <c r="G19" s="1">
        <v>30</v>
      </c>
      <c r="H19" s="1">
        <v>30</v>
      </c>
      <c r="I19" s="1">
        <v>50</v>
      </c>
      <c r="J19" s="1">
        <v>70</v>
      </c>
      <c r="K19" s="1">
        <v>70</v>
      </c>
      <c r="L19" s="12">
        <f>(4*AVERAGE(D19:E19)+AVERAGE(F19:G19)+AVERAGE(H19:I19)+AVERAGE(J19:K19))/7</f>
        <v>27.142857142857142</v>
      </c>
      <c r="M19" s="21"/>
    </row>
    <row r="20" spans="1:13">
      <c r="B20" s="122" t="s">
        <v>11</v>
      </c>
      <c r="C20" s="3" t="s">
        <v>14</v>
      </c>
      <c r="D20" s="1">
        <v>20</v>
      </c>
      <c r="E20" s="1">
        <v>30</v>
      </c>
      <c r="F20" s="1">
        <v>20</v>
      </c>
      <c r="G20" s="1">
        <v>50</v>
      </c>
      <c r="H20" s="1">
        <v>50</v>
      </c>
      <c r="I20" s="1">
        <v>70</v>
      </c>
      <c r="J20" s="1">
        <v>80</v>
      </c>
      <c r="K20" s="1">
        <v>80</v>
      </c>
      <c r="L20" s="12">
        <f t="shared" ref="L20:L25" si="0">(4*AVERAGE(D20:E20)+AVERAGE(F20:G20)+AVERAGE(H20:I20)+AVERAGE(J20:K20))/7</f>
        <v>39.285714285714285</v>
      </c>
      <c r="M20" s="21"/>
    </row>
    <row r="21" spans="1:13">
      <c r="B21" s="122"/>
      <c r="C21" s="3" t="s">
        <v>15</v>
      </c>
      <c r="D21" s="1">
        <v>25</v>
      </c>
      <c r="E21" s="1">
        <v>40</v>
      </c>
      <c r="F21" s="1">
        <v>25</v>
      </c>
      <c r="G21" s="1">
        <v>60</v>
      </c>
      <c r="H21" s="1">
        <v>60</v>
      </c>
      <c r="I21" s="1">
        <v>80</v>
      </c>
      <c r="J21" s="1">
        <v>90</v>
      </c>
      <c r="K21" s="1">
        <v>90</v>
      </c>
      <c r="L21" s="12">
        <f t="shared" si="0"/>
        <v>47.5</v>
      </c>
      <c r="M21" s="21"/>
    </row>
    <row r="22" spans="1:13">
      <c r="B22" s="122" t="s">
        <v>12</v>
      </c>
      <c r="C22" s="3" t="s">
        <v>14</v>
      </c>
      <c r="D22" s="1">
        <v>30</v>
      </c>
      <c r="E22" s="1">
        <v>45</v>
      </c>
      <c r="F22" s="1">
        <v>30</v>
      </c>
      <c r="G22" s="1">
        <v>65</v>
      </c>
      <c r="H22" s="1">
        <v>65</v>
      </c>
      <c r="I22" s="1">
        <v>85</v>
      </c>
      <c r="J22" s="1">
        <v>90</v>
      </c>
      <c r="K22" s="1">
        <v>95</v>
      </c>
      <c r="L22" s="12">
        <f t="shared" si="0"/>
        <v>52.142857142857146</v>
      </c>
      <c r="M22" s="21"/>
    </row>
    <row r="23" spans="1:13">
      <c r="B23" s="122"/>
      <c r="C23" s="3" t="s">
        <v>15</v>
      </c>
      <c r="D23" s="1">
        <v>30</v>
      </c>
      <c r="E23" s="1">
        <v>45</v>
      </c>
      <c r="F23" s="1">
        <v>30</v>
      </c>
      <c r="G23" s="1">
        <v>65</v>
      </c>
      <c r="H23" s="1">
        <v>65</v>
      </c>
      <c r="I23" s="1">
        <v>85</v>
      </c>
      <c r="J23" s="1">
        <v>90</v>
      </c>
      <c r="K23" s="1">
        <v>95</v>
      </c>
      <c r="L23" s="12">
        <f t="shared" si="0"/>
        <v>52.142857142857146</v>
      </c>
      <c r="M23" s="21"/>
    </row>
    <row r="24" spans="1:13">
      <c r="B24" s="122" t="s">
        <v>13</v>
      </c>
      <c r="C24" s="3" t="s">
        <v>14</v>
      </c>
      <c r="D24" s="1">
        <v>25</v>
      </c>
      <c r="E24" s="1">
        <v>40</v>
      </c>
      <c r="F24" s="1">
        <v>25</v>
      </c>
      <c r="G24" s="1">
        <v>60</v>
      </c>
      <c r="H24" s="1">
        <v>60</v>
      </c>
      <c r="I24" s="1">
        <v>80</v>
      </c>
      <c r="J24" s="1">
        <v>90</v>
      </c>
      <c r="K24" s="1">
        <v>90</v>
      </c>
      <c r="L24" s="12">
        <f t="shared" si="0"/>
        <v>47.5</v>
      </c>
      <c r="M24" s="21"/>
    </row>
    <row r="25" spans="1:13">
      <c r="B25" s="122"/>
      <c r="C25" s="3" t="s">
        <v>15</v>
      </c>
      <c r="D25" s="1">
        <v>10</v>
      </c>
      <c r="E25" s="1">
        <v>20</v>
      </c>
      <c r="F25" s="1">
        <v>10</v>
      </c>
      <c r="G25" s="1">
        <v>30</v>
      </c>
      <c r="H25" s="1">
        <v>30</v>
      </c>
      <c r="I25" s="1">
        <v>50</v>
      </c>
      <c r="J25" s="1">
        <v>70</v>
      </c>
      <c r="K25" s="1">
        <v>70</v>
      </c>
      <c r="L25" s="12">
        <f t="shared" si="0"/>
        <v>27.142857142857142</v>
      </c>
      <c r="M25" s="21"/>
    </row>
    <row r="26" spans="1:13">
      <c r="B26" s="20"/>
      <c r="C26" s="6"/>
      <c r="D26" s="29"/>
      <c r="E26" s="29"/>
      <c r="F26" s="29"/>
      <c r="G26" s="29"/>
      <c r="H26" s="29"/>
      <c r="I26" s="4"/>
      <c r="J26" s="13"/>
      <c r="K26" s="5" t="s">
        <v>20</v>
      </c>
      <c r="L26" s="15">
        <f>AVERAGE(L18:L25)</f>
        <v>38.973214285714285</v>
      </c>
      <c r="M26" s="21"/>
    </row>
    <row r="27" spans="1:13">
      <c r="B27" s="20"/>
      <c r="C27" s="6"/>
      <c r="D27" s="6"/>
      <c r="E27" s="6"/>
      <c r="F27" s="6"/>
      <c r="G27" s="6"/>
      <c r="H27" s="6"/>
      <c r="I27" s="17"/>
      <c r="J27" s="14"/>
      <c r="K27" s="5" t="s">
        <v>85</v>
      </c>
      <c r="L27" s="16">
        <f>D10*(L26/100)</f>
        <v>3.8973214285714288</v>
      </c>
      <c r="M27" s="21"/>
    </row>
    <row r="28" spans="1:13">
      <c r="B28" s="49"/>
      <c r="C28" s="7"/>
      <c r="D28" s="7"/>
      <c r="E28" s="7"/>
      <c r="F28" s="7"/>
      <c r="G28" s="7"/>
      <c r="H28" s="7"/>
      <c r="I28" s="7"/>
      <c r="J28" s="7"/>
      <c r="K28" s="66"/>
      <c r="L28" s="67"/>
      <c r="M28" s="50"/>
    </row>
    <row r="29" spans="1:13">
      <c r="B29" s="28" t="s">
        <v>87</v>
      </c>
      <c r="C29" s="6"/>
      <c r="D29" s="6"/>
      <c r="E29" s="6"/>
      <c r="F29" s="6"/>
      <c r="G29" s="6"/>
      <c r="H29" s="6"/>
      <c r="I29" s="6"/>
      <c r="J29" s="6"/>
      <c r="K29" s="36"/>
      <c r="L29" s="64"/>
      <c r="M29" s="21"/>
    </row>
    <row r="30" spans="1:13">
      <c r="A30" s="21"/>
      <c r="B30" s="37"/>
      <c r="C30" s="6"/>
      <c r="D30" s="6"/>
      <c r="E30" s="6"/>
      <c r="F30" s="6"/>
      <c r="G30" s="6"/>
      <c r="H30" s="6"/>
      <c r="I30" s="6"/>
      <c r="J30" s="6"/>
      <c r="K30" s="36"/>
      <c r="L30" s="64"/>
      <c r="M30" s="21"/>
    </row>
    <row r="31" spans="1:13" ht="31.5" customHeight="1">
      <c r="A31" s="21"/>
      <c r="C31" s="1" t="s">
        <v>84</v>
      </c>
      <c r="D31" s="127" t="s">
        <v>86</v>
      </c>
      <c r="E31" s="127"/>
      <c r="F31" s="69"/>
      <c r="G31" s="6"/>
      <c r="H31" s="6"/>
      <c r="I31" s="6"/>
      <c r="J31" s="6"/>
      <c r="K31" s="36"/>
      <c r="L31" s="64"/>
      <c r="M31" s="21"/>
    </row>
    <row r="32" spans="1:13">
      <c r="A32" s="6"/>
      <c r="B32" s="1" t="s">
        <v>82</v>
      </c>
      <c r="C32" s="1">
        <v>60</v>
      </c>
      <c r="D32" s="128">
        <f>L$27*(C32/100)</f>
        <v>2.3383928571428574</v>
      </c>
      <c r="E32" s="128"/>
      <c r="F32" s="70"/>
      <c r="G32" s="6"/>
      <c r="H32" s="6"/>
      <c r="I32" s="6"/>
      <c r="J32" s="6"/>
      <c r="K32" s="36"/>
      <c r="L32" s="64"/>
      <c r="M32" s="21"/>
    </row>
    <row r="33" spans="1:13">
      <c r="A33" s="6"/>
      <c r="B33" s="1" t="s">
        <v>83</v>
      </c>
      <c r="C33" s="1">
        <v>40</v>
      </c>
      <c r="D33" s="128">
        <f>L$27*(C33/100)</f>
        <v>1.5589285714285717</v>
      </c>
      <c r="E33" s="128"/>
      <c r="F33" s="70"/>
      <c r="G33" s="6"/>
      <c r="H33" s="6"/>
      <c r="I33" s="6"/>
      <c r="J33" s="6"/>
      <c r="K33" s="36"/>
      <c r="L33" s="64"/>
      <c r="M33" s="21"/>
    </row>
    <row r="34" spans="1:13">
      <c r="B34" s="65"/>
      <c r="C34" s="29"/>
      <c r="D34" s="68"/>
      <c r="E34" s="6"/>
      <c r="F34" s="6"/>
      <c r="G34" s="6"/>
      <c r="H34" s="6"/>
      <c r="I34" s="6"/>
      <c r="J34" s="6"/>
      <c r="K34" s="36"/>
      <c r="L34" s="64"/>
      <c r="M34" s="21"/>
    </row>
    <row r="35" spans="1:13">
      <c r="B35" s="20"/>
      <c r="C35" s="6"/>
      <c r="D35" s="6"/>
      <c r="E35" s="6"/>
      <c r="F35" s="6"/>
      <c r="G35" s="6"/>
      <c r="H35" s="6"/>
      <c r="I35" s="6"/>
      <c r="J35" s="6"/>
      <c r="K35" s="36"/>
      <c r="L35" s="64"/>
      <c r="M35" s="21"/>
    </row>
    <row r="36" spans="1:13">
      <c r="B36" s="20"/>
      <c r="C36" s="6"/>
      <c r="D36" s="6"/>
      <c r="E36" s="6"/>
      <c r="F36" s="6"/>
      <c r="G36" s="6"/>
      <c r="H36" s="6"/>
      <c r="I36" s="6"/>
      <c r="J36" s="6"/>
      <c r="K36" s="36"/>
      <c r="L36" s="64"/>
      <c r="M36" s="21"/>
    </row>
    <row r="37" spans="1:13">
      <c r="B37" s="28" t="s">
        <v>24</v>
      </c>
      <c r="C37" s="6"/>
      <c r="D37" s="30">
        <f>D11*D5*D32+D12*D6*D33</f>
        <v>140.30357142857144</v>
      </c>
      <c r="E37" s="37" t="s">
        <v>26</v>
      </c>
      <c r="F37" s="6"/>
      <c r="G37" s="6"/>
      <c r="H37" s="6"/>
      <c r="I37" s="6"/>
      <c r="J37" s="6"/>
      <c r="K37" s="6"/>
      <c r="L37" s="6"/>
      <c r="M37" s="21"/>
    </row>
    <row r="38" spans="1:13" ht="15.75" thickBot="1">
      <c r="B38" s="31" t="s">
        <v>66</v>
      </c>
      <c r="C38" s="32"/>
      <c r="D38" s="33">
        <f>D37*D9</f>
        <v>17117.035714285717</v>
      </c>
      <c r="E38" s="34" t="s">
        <v>27</v>
      </c>
      <c r="F38" s="25"/>
      <c r="G38" s="25"/>
      <c r="H38" s="25"/>
      <c r="I38" s="25"/>
      <c r="J38" s="25"/>
      <c r="K38" s="25"/>
      <c r="L38" s="25"/>
      <c r="M38" s="27"/>
    </row>
    <row r="39" spans="1:13" ht="15.75" thickBot="1"/>
    <row r="40" spans="1:13" ht="15.75" thickBot="1">
      <c r="B40" s="60" t="s">
        <v>29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</row>
    <row r="41" spans="1:13">
      <c r="B41" s="28" t="s">
        <v>53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21"/>
    </row>
    <row r="42" spans="1:13">
      <c r="B42" s="20"/>
      <c r="C42" s="6"/>
      <c r="D42" s="1" t="s">
        <v>34</v>
      </c>
      <c r="E42" s="123" t="s">
        <v>36</v>
      </c>
      <c r="F42" s="123"/>
      <c r="G42" s="1" t="s">
        <v>35</v>
      </c>
      <c r="H42" s="6"/>
      <c r="I42" s="6"/>
      <c r="J42" s="6"/>
      <c r="K42" s="6"/>
      <c r="L42" s="6"/>
      <c r="M42" s="21"/>
    </row>
    <row r="43" spans="1:13">
      <c r="B43" s="20"/>
      <c r="C43" s="3" t="s">
        <v>88</v>
      </c>
      <c r="D43" s="47">
        <f>D5</f>
        <v>5</v>
      </c>
      <c r="E43" s="124">
        <v>1000</v>
      </c>
      <c r="F43" s="124"/>
      <c r="G43" s="47">
        <f>D43*E43</f>
        <v>5000</v>
      </c>
      <c r="H43" s="6"/>
      <c r="I43" s="6"/>
      <c r="J43" s="6"/>
      <c r="K43" s="6"/>
      <c r="L43" s="6"/>
      <c r="M43" s="21"/>
    </row>
    <row r="44" spans="1:13">
      <c r="B44" s="20"/>
      <c r="C44" s="3" t="s">
        <v>89</v>
      </c>
      <c r="D44" s="47">
        <f>D6</f>
        <v>5</v>
      </c>
      <c r="E44" s="124">
        <v>1500</v>
      </c>
      <c r="F44" s="124"/>
      <c r="G44" s="47">
        <f t="shared" ref="G44:G45" si="1">D44*E44</f>
        <v>7500</v>
      </c>
      <c r="H44" s="6"/>
      <c r="I44" s="6"/>
      <c r="J44" s="6"/>
      <c r="K44" s="6"/>
      <c r="L44" s="6"/>
      <c r="M44" s="21"/>
    </row>
    <row r="45" spans="1:13">
      <c r="B45" s="20"/>
      <c r="C45" s="3" t="s">
        <v>33</v>
      </c>
      <c r="D45" s="46">
        <v>2</v>
      </c>
      <c r="E45" s="124">
        <v>150</v>
      </c>
      <c r="F45" s="124"/>
      <c r="G45" s="47">
        <f t="shared" si="1"/>
        <v>300</v>
      </c>
      <c r="H45" s="6"/>
      <c r="I45" s="6" t="s">
        <v>37</v>
      </c>
      <c r="J45" s="6"/>
      <c r="K45" s="36">
        <v>6</v>
      </c>
      <c r="L45" s="6" t="s">
        <v>38</v>
      </c>
      <c r="M45" s="21"/>
    </row>
    <row r="46" spans="1:13">
      <c r="B46" s="20"/>
      <c r="C46" s="6"/>
      <c r="D46" s="6"/>
      <c r="E46" s="17"/>
      <c r="F46" s="5" t="s">
        <v>30</v>
      </c>
      <c r="G46" s="48">
        <f>SUM(G43:G45)</f>
        <v>12800</v>
      </c>
      <c r="H46" s="6" t="s">
        <v>22</v>
      </c>
      <c r="I46" s="6" t="s">
        <v>39</v>
      </c>
      <c r="J46" s="6"/>
      <c r="K46" s="30">
        <f>G46/K45</f>
        <v>2133.3333333333335</v>
      </c>
      <c r="L46" s="37" t="s">
        <v>27</v>
      </c>
      <c r="M46" s="21"/>
    </row>
    <row r="47" spans="1:13">
      <c r="B47" s="49"/>
      <c r="C47" s="7"/>
      <c r="D47" s="7"/>
      <c r="E47" s="7"/>
      <c r="F47" s="7"/>
      <c r="G47" s="7"/>
      <c r="H47" s="7"/>
      <c r="I47" s="7"/>
      <c r="J47" s="7"/>
      <c r="K47" s="7"/>
      <c r="L47" s="7"/>
      <c r="M47" s="50"/>
    </row>
    <row r="48" spans="1:13">
      <c r="B48" s="28" t="s">
        <v>40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21"/>
    </row>
    <row r="49" spans="1:13">
      <c r="B49" s="20"/>
      <c r="C49" s="6"/>
      <c r="D49" s="1" t="s">
        <v>41</v>
      </c>
      <c r="E49" s="1" t="s">
        <v>42</v>
      </c>
      <c r="F49" s="1" t="s">
        <v>46</v>
      </c>
      <c r="G49" s="6"/>
      <c r="H49" s="6"/>
      <c r="I49" s="6"/>
      <c r="J49" s="6"/>
      <c r="K49" s="6"/>
      <c r="L49" s="6"/>
      <c r="M49" s="21"/>
    </row>
    <row r="50" spans="1:13">
      <c r="B50" s="55" t="s">
        <v>44</v>
      </c>
      <c r="C50" s="3"/>
      <c r="D50" s="52">
        <v>5</v>
      </c>
      <c r="E50" s="52">
        <v>5</v>
      </c>
      <c r="F50" s="1" t="s">
        <v>71</v>
      </c>
      <c r="G50" s="6"/>
      <c r="H50" s="6"/>
      <c r="I50" s="6"/>
      <c r="J50" s="6"/>
      <c r="K50" s="6"/>
      <c r="L50" s="6"/>
      <c r="M50" s="21"/>
    </row>
    <row r="51" spans="1:13">
      <c r="B51" s="55" t="s">
        <v>91</v>
      </c>
      <c r="C51" s="3"/>
      <c r="D51" s="51">
        <v>5</v>
      </c>
      <c r="E51" s="51">
        <v>5</v>
      </c>
      <c r="F51" s="1" t="s">
        <v>71</v>
      </c>
      <c r="G51" s="6"/>
      <c r="H51" s="6"/>
      <c r="I51" s="6"/>
      <c r="J51" s="6"/>
      <c r="K51" s="6"/>
      <c r="L51" s="6"/>
      <c r="M51" s="21"/>
    </row>
    <row r="52" spans="1:13">
      <c r="B52" s="55" t="s">
        <v>45</v>
      </c>
      <c r="C52" s="3"/>
      <c r="D52" s="47">
        <f>D50*D51</f>
        <v>25</v>
      </c>
      <c r="E52" s="47">
        <f>E50*E51</f>
        <v>25</v>
      </c>
      <c r="F52" s="53" t="s">
        <v>71</v>
      </c>
      <c r="G52" s="6"/>
      <c r="H52" s="6"/>
      <c r="I52" s="6"/>
      <c r="J52" s="6"/>
      <c r="K52" s="6"/>
      <c r="L52" s="6"/>
      <c r="M52" s="21"/>
    </row>
    <row r="53" spans="1:13">
      <c r="B53" s="55" t="s">
        <v>43</v>
      </c>
      <c r="C53" s="3"/>
      <c r="D53" s="47">
        <f>D52*$D9</f>
        <v>3050</v>
      </c>
      <c r="E53" s="47">
        <f>E52*$D9</f>
        <v>3050</v>
      </c>
      <c r="F53" s="54">
        <f>D53+E53</f>
        <v>6100</v>
      </c>
      <c r="G53" s="6" t="s">
        <v>69</v>
      </c>
      <c r="H53" s="6"/>
      <c r="I53" s="6"/>
      <c r="J53" s="6"/>
      <c r="K53" s="6"/>
      <c r="L53" s="6"/>
      <c r="M53" s="21"/>
    </row>
    <row r="54" spans="1:13">
      <c r="B54" s="20"/>
      <c r="C54" s="6"/>
      <c r="D54" s="6"/>
      <c r="E54" s="6"/>
      <c r="F54" s="6"/>
      <c r="G54" s="6"/>
      <c r="H54" s="6"/>
      <c r="I54" s="6"/>
      <c r="J54" s="6"/>
      <c r="K54" s="6"/>
      <c r="L54" s="6"/>
      <c r="M54" s="21"/>
    </row>
    <row r="55" spans="1:13">
      <c r="B55" s="49"/>
      <c r="C55" s="7"/>
      <c r="D55" s="7"/>
      <c r="E55" s="7"/>
      <c r="F55" s="7"/>
      <c r="G55" s="7"/>
      <c r="H55" s="7"/>
      <c r="I55" s="7"/>
      <c r="J55" s="7"/>
      <c r="K55" s="7"/>
      <c r="L55" s="7"/>
      <c r="M55" s="50"/>
    </row>
    <row r="56" spans="1:13">
      <c r="B56" s="28" t="s">
        <v>47</v>
      </c>
      <c r="C56" s="6"/>
      <c r="D56" s="6"/>
      <c r="E56" s="6"/>
      <c r="F56" s="6"/>
      <c r="G56" s="6"/>
      <c r="H56" s="37" t="s">
        <v>54</v>
      </c>
      <c r="I56" s="6"/>
      <c r="J56" s="6"/>
      <c r="K56" s="6"/>
      <c r="L56" s="6"/>
      <c r="M56" s="21"/>
    </row>
    <row r="57" spans="1:13">
      <c r="B57" s="20" t="s">
        <v>48</v>
      </c>
      <c r="C57" s="6"/>
      <c r="D57" s="38">
        <v>8</v>
      </c>
      <c r="E57" s="6" t="s">
        <v>52</v>
      </c>
      <c r="F57" s="6"/>
      <c r="G57" s="6"/>
      <c r="H57" s="6" t="s">
        <v>56</v>
      </c>
      <c r="I57" s="6"/>
      <c r="J57" s="6">
        <v>2</v>
      </c>
      <c r="K57" s="6" t="s">
        <v>28</v>
      </c>
      <c r="L57" s="6"/>
      <c r="M57" s="21"/>
    </row>
    <row r="58" spans="1:13">
      <c r="B58" s="20" t="s">
        <v>49</v>
      </c>
      <c r="C58" s="6"/>
      <c r="D58" s="35">
        <v>300</v>
      </c>
      <c r="E58" s="6" t="s">
        <v>50</v>
      </c>
      <c r="F58" s="6"/>
      <c r="G58" s="6"/>
      <c r="H58" s="6" t="s">
        <v>90</v>
      </c>
      <c r="I58" s="6"/>
      <c r="J58" s="35">
        <v>180</v>
      </c>
      <c r="K58" s="6" t="s">
        <v>26</v>
      </c>
      <c r="L58" s="6"/>
      <c r="M58" s="21"/>
    </row>
    <row r="59" spans="1:13">
      <c r="A59" s="6"/>
      <c r="B59" s="20" t="s">
        <v>51</v>
      </c>
      <c r="C59" s="6"/>
      <c r="D59" s="30">
        <f>D57*D58</f>
        <v>2400</v>
      </c>
      <c r="E59" s="37" t="s">
        <v>27</v>
      </c>
      <c r="F59" s="6"/>
      <c r="G59" s="6"/>
      <c r="H59" s="6" t="s">
        <v>58</v>
      </c>
      <c r="I59" s="6"/>
      <c r="J59" s="6">
        <v>2</v>
      </c>
      <c r="K59" s="6" t="s">
        <v>59</v>
      </c>
      <c r="L59" s="6"/>
      <c r="M59" s="21"/>
    </row>
    <row r="60" spans="1:13">
      <c r="B60" s="20"/>
      <c r="C60" s="6"/>
      <c r="D60" s="6"/>
      <c r="E60" s="6"/>
      <c r="F60" s="6"/>
      <c r="G60" s="6"/>
      <c r="H60" s="6" t="s">
        <v>60</v>
      </c>
      <c r="I60" s="6"/>
      <c r="J60" s="38">
        <v>6</v>
      </c>
      <c r="K60" s="6" t="s">
        <v>63</v>
      </c>
      <c r="L60" s="6"/>
      <c r="M60" s="21"/>
    </row>
    <row r="61" spans="1:13">
      <c r="B61" s="20"/>
      <c r="C61" s="6"/>
      <c r="D61" s="6"/>
      <c r="E61" s="6"/>
      <c r="F61" s="6"/>
      <c r="G61" s="6"/>
      <c r="H61" s="6" t="s">
        <v>61</v>
      </c>
      <c r="I61" s="6"/>
      <c r="J61" s="35">
        <v>6</v>
      </c>
      <c r="K61" s="6" t="s">
        <v>62</v>
      </c>
      <c r="L61" s="6"/>
      <c r="M61" s="21"/>
    </row>
    <row r="62" spans="1:13">
      <c r="B62" s="20"/>
      <c r="C62" s="6"/>
      <c r="D62" s="6"/>
      <c r="E62" s="6"/>
      <c r="F62" s="6"/>
      <c r="G62" s="6"/>
      <c r="H62" s="6"/>
      <c r="I62" s="36" t="s">
        <v>57</v>
      </c>
      <c r="J62" s="30">
        <f>J57*(J58+J59*J60*J61)</f>
        <v>504</v>
      </c>
      <c r="K62" s="37" t="s">
        <v>27</v>
      </c>
      <c r="L62" s="6"/>
      <c r="M62" s="21"/>
    </row>
    <row r="63" spans="1:13">
      <c r="B63" s="49"/>
      <c r="C63" s="7"/>
      <c r="D63" s="7"/>
      <c r="E63" s="7"/>
      <c r="F63" s="7"/>
      <c r="G63" s="7"/>
      <c r="H63" s="7"/>
      <c r="I63" s="7"/>
      <c r="J63" s="7"/>
      <c r="K63" s="7"/>
      <c r="L63" s="7"/>
      <c r="M63" s="50"/>
    </row>
    <row r="64" spans="1:13">
      <c r="B64" s="28" t="s">
        <v>64</v>
      </c>
      <c r="C64" s="6"/>
      <c r="D64" s="39">
        <v>400</v>
      </c>
      <c r="E64" s="37" t="s">
        <v>27</v>
      </c>
      <c r="F64" s="6"/>
      <c r="G64" s="6"/>
      <c r="H64" s="6"/>
      <c r="I64" s="6"/>
      <c r="J64" s="6"/>
      <c r="K64" s="6"/>
      <c r="L64" s="6"/>
      <c r="M64" s="21"/>
    </row>
    <row r="65" spans="2:13">
      <c r="B65" s="49"/>
      <c r="C65" s="7"/>
      <c r="D65" s="7"/>
      <c r="E65" s="7"/>
      <c r="F65" s="7"/>
      <c r="G65" s="7"/>
      <c r="H65" s="7"/>
      <c r="I65" s="7"/>
      <c r="J65" s="7"/>
      <c r="K65" s="7"/>
      <c r="L65" s="7"/>
      <c r="M65" s="50"/>
    </row>
    <row r="66" spans="2:13">
      <c r="B66" s="28" t="s">
        <v>65</v>
      </c>
      <c r="C66" s="6"/>
      <c r="D66" s="30">
        <f>(5/100)*(K46+F53+D59+J62+D64)</f>
        <v>576.86666666666667</v>
      </c>
      <c r="E66" s="37" t="s">
        <v>27</v>
      </c>
      <c r="F66" s="6"/>
      <c r="G66" s="6"/>
      <c r="H66" s="6"/>
      <c r="I66" s="6"/>
      <c r="J66" s="6"/>
      <c r="K66" s="6"/>
      <c r="L66" s="6"/>
      <c r="M66" s="21"/>
    </row>
    <row r="67" spans="2:13">
      <c r="B67" s="20"/>
      <c r="C67" s="6"/>
      <c r="D67" s="6"/>
      <c r="E67" s="6"/>
      <c r="F67" s="6"/>
      <c r="G67" s="6"/>
      <c r="H67" s="6"/>
      <c r="I67" s="6"/>
      <c r="J67" s="6"/>
      <c r="K67" s="6"/>
      <c r="L67" s="6"/>
      <c r="M67" s="21"/>
    </row>
    <row r="68" spans="2:13" ht="15.75" thickBot="1">
      <c r="B68" s="40" t="s">
        <v>67</v>
      </c>
      <c r="C68" s="41"/>
      <c r="D68" s="42">
        <f>K46+F53+D59+J62+D64+D66</f>
        <v>12114.2</v>
      </c>
      <c r="E68" s="56" t="s">
        <v>27</v>
      </c>
      <c r="F68" s="25"/>
      <c r="G68" s="25"/>
      <c r="H68" s="25"/>
      <c r="I68" s="25"/>
      <c r="J68" s="25"/>
      <c r="K68" s="25"/>
      <c r="L68" s="25"/>
      <c r="M68" s="27"/>
    </row>
    <row r="69" spans="2:13" ht="15.75" thickBot="1"/>
    <row r="70" spans="2:13" ht="15.75" thickBot="1">
      <c r="B70" s="8" t="s">
        <v>68</v>
      </c>
      <c r="C70" s="9"/>
      <c r="D70" s="10">
        <f>D38-D68</f>
        <v>5002.8357142857167</v>
      </c>
      <c r="E70" s="11" t="s">
        <v>27</v>
      </c>
    </row>
  </sheetData>
  <mergeCells count="16">
    <mergeCell ref="B18:B19"/>
    <mergeCell ref="D16:E16"/>
    <mergeCell ref="F16:G16"/>
    <mergeCell ref="H16:I16"/>
    <mergeCell ref="J16:K16"/>
    <mergeCell ref="L16:L17"/>
    <mergeCell ref="E45:F45"/>
    <mergeCell ref="D31:E31"/>
    <mergeCell ref="D32:E32"/>
    <mergeCell ref="D33:E33"/>
    <mergeCell ref="E44:F44"/>
    <mergeCell ref="B20:B21"/>
    <mergeCell ref="B22:B23"/>
    <mergeCell ref="B24:B25"/>
    <mergeCell ref="E42:F42"/>
    <mergeCell ref="E43:F4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workbookViewId="0">
      <selection activeCell="A3" sqref="A3"/>
    </sheetView>
  </sheetViews>
  <sheetFormatPr baseColWidth="10" defaultRowHeight="15"/>
  <cols>
    <col min="3" max="3" width="26.140625" customWidth="1"/>
    <col min="4" max="4" width="12.42578125" customWidth="1"/>
    <col min="5" max="5" width="11.5703125" customWidth="1"/>
    <col min="6" max="6" width="11.7109375" customWidth="1"/>
    <col min="7" max="7" width="10.42578125" customWidth="1"/>
    <col min="8" max="8" width="17.140625" customWidth="1"/>
    <col min="9" max="9" width="14.28515625" customWidth="1"/>
    <col min="10" max="10" width="12.28515625" customWidth="1"/>
    <col min="11" max="11" width="11.140625" customWidth="1"/>
    <col min="12" max="12" width="13.28515625" customWidth="1"/>
    <col min="13" max="13" width="8.28515625" customWidth="1"/>
  </cols>
  <sheetData>
    <row r="1" spans="2:13" ht="15.75" thickBot="1"/>
    <row r="2" spans="2:13" ht="19.5" thickBot="1">
      <c r="B2" s="76" t="s">
        <v>92</v>
      </c>
      <c r="C2" s="77"/>
      <c r="D2" s="62"/>
    </row>
    <row r="3" spans="2:13" ht="15.75" thickBot="1"/>
    <row r="4" spans="2:13" ht="15.75" thickBot="1">
      <c r="B4" s="57" t="s">
        <v>0</v>
      </c>
      <c r="C4" s="58"/>
      <c r="D4" s="18"/>
      <c r="E4" s="18"/>
      <c r="F4" s="18"/>
      <c r="G4" s="19"/>
    </row>
    <row r="5" spans="2:13">
      <c r="B5" s="20" t="s">
        <v>2</v>
      </c>
      <c r="C5" s="6"/>
      <c r="D5" s="22">
        <v>42156</v>
      </c>
      <c r="E5" s="6"/>
      <c r="F5" s="6"/>
      <c r="G5" s="21"/>
    </row>
    <row r="6" spans="2:13">
      <c r="B6" s="20" t="s">
        <v>3</v>
      </c>
      <c r="C6" s="6"/>
      <c r="D6" s="22">
        <v>42277</v>
      </c>
      <c r="E6" s="6"/>
      <c r="F6" s="6"/>
      <c r="G6" s="21"/>
    </row>
    <row r="7" spans="2:13">
      <c r="B7" s="20" t="s">
        <v>25</v>
      </c>
      <c r="C7" s="6"/>
      <c r="D7" s="23">
        <f>D6-D5+1</f>
        <v>122</v>
      </c>
      <c r="E7" s="6" t="s">
        <v>28</v>
      </c>
      <c r="F7" s="6"/>
      <c r="G7" s="21"/>
    </row>
    <row r="8" spans="2:13">
      <c r="B8" s="20" t="s">
        <v>93</v>
      </c>
      <c r="C8" s="6"/>
      <c r="D8" s="78">
        <v>4</v>
      </c>
      <c r="E8" s="62" t="s">
        <v>94</v>
      </c>
      <c r="F8" s="6"/>
      <c r="G8" s="21"/>
    </row>
    <row r="9" spans="2:13">
      <c r="B9" s="20" t="s">
        <v>96</v>
      </c>
      <c r="C9" s="6"/>
      <c r="D9" s="78">
        <v>4</v>
      </c>
      <c r="E9" s="62" t="s">
        <v>97</v>
      </c>
      <c r="F9" s="6"/>
      <c r="G9" s="21"/>
    </row>
    <row r="10" spans="2:13">
      <c r="B10" s="20" t="s">
        <v>107</v>
      </c>
      <c r="C10" s="6"/>
      <c r="D10" s="78">
        <v>3</v>
      </c>
      <c r="E10" s="62" t="s">
        <v>99</v>
      </c>
      <c r="F10" s="6"/>
      <c r="G10" s="21"/>
    </row>
    <row r="11" spans="2:13" ht="15.75" thickBot="1">
      <c r="B11" s="24" t="s">
        <v>95</v>
      </c>
      <c r="C11" s="25"/>
      <c r="D11" s="26">
        <v>20</v>
      </c>
      <c r="E11" s="25" t="s">
        <v>98</v>
      </c>
      <c r="F11" s="25"/>
      <c r="G11" s="27"/>
    </row>
    <row r="12" spans="2:13" ht="15.75" thickBot="1"/>
    <row r="13" spans="2:13" ht="15.75" thickBot="1">
      <c r="B13" s="59" t="s">
        <v>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2:13">
      <c r="B14" s="28" t="s">
        <v>75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21"/>
    </row>
    <row r="15" spans="2:13">
      <c r="B15" s="20"/>
      <c r="C15" s="6"/>
      <c r="D15" s="123" t="s">
        <v>7</v>
      </c>
      <c r="E15" s="123"/>
      <c r="F15" s="123" t="s">
        <v>8</v>
      </c>
      <c r="G15" s="123"/>
      <c r="H15" s="123" t="s">
        <v>9</v>
      </c>
      <c r="I15" s="123"/>
      <c r="J15" s="123" t="s">
        <v>10</v>
      </c>
      <c r="K15" s="123"/>
      <c r="L15" s="133" t="s">
        <v>19</v>
      </c>
      <c r="M15" s="21"/>
    </row>
    <row r="16" spans="2:13">
      <c r="B16" s="20"/>
      <c r="C16" s="6"/>
      <c r="D16" s="2" t="s">
        <v>16</v>
      </c>
      <c r="E16" s="2" t="s">
        <v>17</v>
      </c>
      <c r="F16" s="2" t="s">
        <v>16</v>
      </c>
      <c r="G16" s="2" t="s">
        <v>17</v>
      </c>
      <c r="H16" s="2" t="s">
        <v>16</v>
      </c>
      <c r="I16" s="2" t="s">
        <v>17</v>
      </c>
      <c r="J16" s="2" t="s">
        <v>16</v>
      </c>
      <c r="K16" s="2" t="s">
        <v>17</v>
      </c>
      <c r="L16" s="134"/>
      <c r="M16" s="21"/>
    </row>
    <row r="17" spans="2:13">
      <c r="B17" s="122" t="s">
        <v>6</v>
      </c>
      <c r="C17" s="3" t="s">
        <v>14</v>
      </c>
      <c r="D17" s="71">
        <v>10</v>
      </c>
      <c r="E17" s="71">
        <v>25</v>
      </c>
      <c r="F17" s="71">
        <v>15</v>
      </c>
      <c r="G17" s="71">
        <v>30</v>
      </c>
      <c r="H17" s="71">
        <v>30</v>
      </c>
      <c r="I17" s="71">
        <v>45</v>
      </c>
      <c r="J17" s="71">
        <v>40</v>
      </c>
      <c r="K17" s="71">
        <v>55</v>
      </c>
      <c r="L17" s="12">
        <f>(4*AVERAGE(D17:E17)+AVERAGE(F17:G17)+AVERAGE(H17:I17)+AVERAGE(J17:K17))/7</f>
        <v>25.357142857142858</v>
      </c>
      <c r="M17" s="21"/>
    </row>
    <row r="18" spans="2:13">
      <c r="B18" s="122"/>
      <c r="C18" s="3" t="s">
        <v>15</v>
      </c>
      <c r="D18" s="71">
        <v>15</v>
      </c>
      <c r="E18" s="71">
        <v>35</v>
      </c>
      <c r="F18" s="71">
        <v>20</v>
      </c>
      <c r="G18" s="71">
        <v>40</v>
      </c>
      <c r="H18" s="71">
        <v>35</v>
      </c>
      <c r="I18" s="71">
        <v>55</v>
      </c>
      <c r="J18" s="71">
        <v>45</v>
      </c>
      <c r="K18" s="71">
        <v>65</v>
      </c>
      <c r="L18" s="12">
        <f>(4*AVERAGE(D18:E18)+AVERAGE(F18:G18)+AVERAGE(H18:I18)+AVERAGE(J18:K18))/7</f>
        <v>32.857142857142854</v>
      </c>
      <c r="M18" s="21"/>
    </row>
    <row r="19" spans="2:13">
      <c r="B19" s="122" t="s">
        <v>11</v>
      </c>
      <c r="C19" s="3" t="s">
        <v>14</v>
      </c>
      <c r="D19" s="71">
        <v>25</v>
      </c>
      <c r="E19" s="71">
        <v>50</v>
      </c>
      <c r="F19" s="71">
        <v>30</v>
      </c>
      <c r="G19" s="71">
        <v>55</v>
      </c>
      <c r="H19" s="71">
        <v>45</v>
      </c>
      <c r="I19" s="71">
        <v>70</v>
      </c>
      <c r="J19" s="71">
        <v>60</v>
      </c>
      <c r="K19" s="71">
        <v>80</v>
      </c>
      <c r="L19" s="12">
        <f t="shared" ref="L19:L24" si="0">(4*AVERAGE(D19:E19)+AVERAGE(F19:G19)+AVERAGE(H19:I19)+AVERAGE(J19:K19))/7</f>
        <v>45.714285714285715</v>
      </c>
      <c r="M19" s="21"/>
    </row>
    <row r="20" spans="2:13">
      <c r="B20" s="122"/>
      <c r="C20" s="3" t="s">
        <v>15</v>
      </c>
      <c r="D20" s="71">
        <v>35</v>
      </c>
      <c r="E20" s="71">
        <v>75</v>
      </c>
      <c r="F20" s="71">
        <v>40</v>
      </c>
      <c r="G20" s="71">
        <v>80</v>
      </c>
      <c r="H20" s="71">
        <v>55</v>
      </c>
      <c r="I20" s="71">
        <v>95</v>
      </c>
      <c r="J20" s="71">
        <v>75</v>
      </c>
      <c r="K20" s="71">
        <v>95</v>
      </c>
      <c r="L20" s="12">
        <f t="shared" si="0"/>
        <v>62.857142857142854</v>
      </c>
      <c r="M20" s="21"/>
    </row>
    <row r="21" spans="2:13">
      <c r="B21" s="122" t="s">
        <v>12</v>
      </c>
      <c r="C21" s="3" t="s">
        <v>14</v>
      </c>
      <c r="D21" s="71">
        <v>50</v>
      </c>
      <c r="E21" s="71">
        <v>80</v>
      </c>
      <c r="F21" s="71">
        <v>55</v>
      </c>
      <c r="G21" s="71">
        <v>90</v>
      </c>
      <c r="H21" s="71">
        <v>70</v>
      </c>
      <c r="I21" s="71">
        <v>95</v>
      </c>
      <c r="J21" s="71">
        <v>80</v>
      </c>
      <c r="K21" s="71">
        <v>95</v>
      </c>
      <c r="L21" s="12">
        <f t="shared" si="0"/>
        <v>71.785714285714292</v>
      </c>
      <c r="M21" s="21"/>
    </row>
    <row r="22" spans="2:13">
      <c r="B22" s="122"/>
      <c r="C22" s="3" t="s">
        <v>15</v>
      </c>
      <c r="D22" s="71">
        <v>50</v>
      </c>
      <c r="E22" s="71">
        <v>80</v>
      </c>
      <c r="F22" s="71">
        <v>55</v>
      </c>
      <c r="G22" s="71">
        <v>90</v>
      </c>
      <c r="H22" s="71">
        <v>70</v>
      </c>
      <c r="I22" s="71">
        <v>95</v>
      </c>
      <c r="J22" s="71">
        <v>80</v>
      </c>
      <c r="K22" s="71">
        <v>95</v>
      </c>
      <c r="L22" s="12">
        <f t="shared" si="0"/>
        <v>71.785714285714292</v>
      </c>
      <c r="M22" s="21"/>
    </row>
    <row r="23" spans="2:13">
      <c r="B23" s="122" t="s">
        <v>13</v>
      </c>
      <c r="C23" s="3" t="s">
        <v>14</v>
      </c>
      <c r="D23" s="71">
        <v>30</v>
      </c>
      <c r="E23" s="71">
        <v>60</v>
      </c>
      <c r="F23" s="71">
        <v>35</v>
      </c>
      <c r="G23" s="71">
        <v>65</v>
      </c>
      <c r="H23" s="71">
        <v>50</v>
      </c>
      <c r="I23" s="71">
        <v>75</v>
      </c>
      <c r="J23" s="71">
        <v>65</v>
      </c>
      <c r="K23" s="71">
        <v>85</v>
      </c>
      <c r="L23" s="12">
        <f t="shared" si="0"/>
        <v>52.5</v>
      </c>
      <c r="M23" s="21"/>
    </row>
    <row r="24" spans="2:13">
      <c r="B24" s="122"/>
      <c r="C24" s="3" t="s">
        <v>15</v>
      </c>
      <c r="D24" s="71">
        <v>15</v>
      </c>
      <c r="E24" s="71">
        <v>35</v>
      </c>
      <c r="F24" s="71">
        <v>20</v>
      </c>
      <c r="G24" s="71">
        <v>40</v>
      </c>
      <c r="H24" s="71">
        <v>35</v>
      </c>
      <c r="I24" s="71">
        <v>55</v>
      </c>
      <c r="J24" s="71">
        <v>45</v>
      </c>
      <c r="K24" s="71">
        <v>65</v>
      </c>
      <c r="L24" s="12">
        <f t="shared" si="0"/>
        <v>32.857142857142854</v>
      </c>
      <c r="M24" s="21"/>
    </row>
    <row r="25" spans="2:13">
      <c r="B25" s="20"/>
      <c r="C25" s="6"/>
      <c r="D25" s="29"/>
      <c r="E25" s="29"/>
      <c r="F25" s="29"/>
      <c r="G25" s="29"/>
      <c r="H25" s="29"/>
      <c r="I25" s="4"/>
      <c r="J25" s="13"/>
      <c r="K25" s="5" t="s">
        <v>20</v>
      </c>
      <c r="L25" s="15">
        <f>AVERAGE(L17:L24)</f>
        <v>49.464285714285708</v>
      </c>
      <c r="M25" s="21"/>
    </row>
    <row r="26" spans="2:13">
      <c r="B26" s="49"/>
      <c r="C26" s="7"/>
      <c r="D26" s="7"/>
      <c r="E26" s="7"/>
      <c r="F26" s="7"/>
      <c r="G26" s="7"/>
      <c r="H26" s="7"/>
      <c r="I26" s="7"/>
      <c r="J26" s="7"/>
      <c r="K26" s="66"/>
      <c r="L26" s="67"/>
      <c r="M26" s="50"/>
    </row>
    <row r="27" spans="2:13">
      <c r="B27" s="65"/>
      <c r="C27" s="29"/>
      <c r="D27" s="68"/>
      <c r="E27" s="6"/>
      <c r="F27" s="6"/>
      <c r="G27" s="6"/>
      <c r="H27" s="6"/>
      <c r="I27" s="6"/>
      <c r="J27" s="6"/>
      <c r="K27" s="36"/>
      <c r="L27" s="64"/>
      <c r="M27" s="21"/>
    </row>
    <row r="28" spans="2:13">
      <c r="B28" s="20"/>
      <c r="C28" s="6"/>
      <c r="D28" s="6"/>
      <c r="E28" s="6"/>
      <c r="F28" s="6"/>
      <c r="G28" s="6"/>
      <c r="H28" s="6"/>
      <c r="I28" s="6"/>
      <c r="J28" s="6"/>
      <c r="K28" s="36"/>
      <c r="L28" s="64"/>
      <c r="M28" s="21"/>
    </row>
    <row r="29" spans="2:13">
      <c r="B29" s="28" t="s">
        <v>24</v>
      </c>
      <c r="C29" s="6"/>
      <c r="D29" s="30">
        <f>D11*D9*D10*D8*(L25/100)</f>
        <v>474.85714285714283</v>
      </c>
      <c r="E29" s="37" t="s">
        <v>26</v>
      </c>
      <c r="F29" s="6"/>
      <c r="G29" s="6"/>
      <c r="H29" s="6"/>
      <c r="I29" s="6"/>
      <c r="J29" s="6"/>
      <c r="K29" s="6"/>
      <c r="L29" s="6"/>
      <c r="M29" s="21"/>
    </row>
    <row r="30" spans="2:13" ht="15.75" thickBot="1">
      <c r="B30" s="31" t="s">
        <v>66</v>
      </c>
      <c r="C30" s="32"/>
      <c r="D30" s="33">
        <f>D29*D7</f>
        <v>57932.571428571428</v>
      </c>
      <c r="E30" s="34" t="s">
        <v>27</v>
      </c>
      <c r="F30" s="25"/>
      <c r="G30" s="25"/>
      <c r="H30" s="25"/>
      <c r="I30" s="25"/>
      <c r="J30" s="25"/>
      <c r="K30" s="25"/>
      <c r="L30" s="25"/>
      <c r="M30" s="27"/>
    </row>
    <row r="31" spans="2:13" ht="15.75" thickBot="1"/>
    <row r="32" spans="2:13" ht="15.75" thickBot="1">
      <c r="B32" s="60" t="s">
        <v>29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/>
    </row>
    <row r="33" spans="2:13">
      <c r="B33" s="28" t="s">
        <v>53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21"/>
    </row>
    <row r="34" spans="2:13">
      <c r="B34" s="20"/>
      <c r="C34" s="6"/>
      <c r="D34" s="71" t="s">
        <v>34</v>
      </c>
      <c r="E34" s="123" t="s">
        <v>36</v>
      </c>
      <c r="F34" s="123"/>
      <c r="G34" s="71" t="s">
        <v>35</v>
      </c>
      <c r="H34" s="83" t="s">
        <v>103</v>
      </c>
      <c r="I34" s="79" t="s">
        <v>104</v>
      </c>
      <c r="J34" s="6"/>
      <c r="K34" s="6"/>
      <c r="L34" s="6"/>
      <c r="M34" s="21"/>
    </row>
    <row r="35" spans="2:13">
      <c r="B35" s="20"/>
      <c r="C35" s="3" t="s">
        <v>100</v>
      </c>
      <c r="D35" s="84">
        <v>12</v>
      </c>
      <c r="E35" s="124">
        <v>100</v>
      </c>
      <c r="F35" s="124"/>
      <c r="G35" s="12">
        <f>D35*E35</f>
        <v>1200</v>
      </c>
      <c r="H35" s="71">
        <v>5</v>
      </c>
      <c r="I35" s="47">
        <f>G35/H35</f>
        <v>240</v>
      </c>
      <c r="J35" s="6"/>
      <c r="K35" s="6"/>
      <c r="L35" s="6"/>
      <c r="M35" s="21"/>
    </row>
    <row r="36" spans="2:13">
      <c r="B36" s="20"/>
      <c r="C36" s="3" t="s">
        <v>101</v>
      </c>
      <c r="D36" s="84">
        <v>12</v>
      </c>
      <c r="E36" s="131">
        <v>150</v>
      </c>
      <c r="F36" s="132"/>
      <c r="G36" s="12">
        <f>D36*E36</f>
        <v>1800</v>
      </c>
      <c r="H36" s="71">
        <v>5</v>
      </c>
      <c r="I36" s="47">
        <f t="shared" ref="I36:I38" si="1">G36/H36</f>
        <v>360</v>
      </c>
      <c r="J36" s="6"/>
      <c r="K36" s="6"/>
      <c r="L36" s="6"/>
      <c r="M36" s="21"/>
    </row>
    <row r="37" spans="2:13">
      <c r="B37" s="20"/>
      <c r="C37" s="3" t="s">
        <v>102</v>
      </c>
      <c r="D37" s="53">
        <v>1</v>
      </c>
      <c r="E37" s="124">
        <v>10000</v>
      </c>
      <c r="F37" s="124"/>
      <c r="G37" s="12">
        <f t="shared" ref="G37:G38" si="2">D37*E37</f>
        <v>10000</v>
      </c>
      <c r="H37" s="71">
        <v>8</v>
      </c>
      <c r="I37" s="47">
        <f t="shared" si="1"/>
        <v>1250</v>
      </c>
      <c r="J37" s="6"/>
      <c r="K37" s="6"/>
      <c r="L37" s="6"/>
      <c r="M37" s="21"/>
    </row>
    <row r="38" spans="2:13">
      <c r="B38" s="20"/>
      <c r="C38" s="3" t="s">
        <v>33</v>
      </c>
      <c r="D38" s="72">
        <v>2</v>
      </c>
      <c r="E38" s="124">
        <v>150</v>
      </c>
      <c r="F38" s="124"/>
      <c r="G38" s="12">
        <f t="shared" si="2"/>
        <v>300</v>
      </c>
      <c r="H38" s="85">
        <v>5</v>
      </c>
      <c r="I38" s="47">
        <f t="shared" si="1"/>
        <v>60</v>
      </c>
      <c r="J38" s="6"/>
      <c r="K38" s="36"/>
      <c r="L38" s="6"/>
      <c r="M38" s="21"/>
    </row>
    <row r="39" spans="2:13">
      <c r="B39" s="20"/>
      <c r="C39" s="6"/>
      <c r="D39" s="35"/>
      <c r="E39" s="17"/>
      <c r="F39" s="5" t="s">
        <v>30</v>
      </c>
      <c r="G39" s="48">
        <f>SUM(G35:G38)</f>
        <v>13300</v>
      </c>
      <c r="H39" s="82" t="s">
        <v>105</v>
      </c>
      <c r="I39" s="54">
        <f>SUM(I35:I38)</f>
        <v>1910</v>
      </c>
      <c r="J39" s="37" t="s">
        <v>27</v>
      </c>
      <c r="K39" s="36"/>
      <c r="L39" s="6"/>
      <c r="M39" s="21"/>
    </row>
    <row r="40" spans="2:13">
      <c r="B40" s="20"/>
      <c r="C40" s="6"/>
      <c r="D40" s="6"/>
      <c r="I40" s="6"/>
      <c r="J40" s="6"/>
      <c r="K40" s="80"/>
      <c r="M40" s="21"/>
    </row>
    <row r="41" spans="2:13">
      <c r="B41" s="49"/>
      <c r="C41" s="7"/>
      <c r="D41" s="7"/>
      <c r="E41" s="7"/>
      <c r="F41" s="7"/>
      <c r="G41" s="7"/>
      <c r="H41" s="7"/>
      <c r="I41" s="7"/>
      <c r="J41" s="7"/>
      <c r="K41" s="7"/>
      <c r="L41" s="7"/>
      <c r="M41" s="50"/>
    </row>
    <row r="42" spans="2:13">
      <c r="B42" s="28" t="s">
        <v>40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21"/>
    </row>
    <row r="43" spans="2:13">
      <c r="B43" s="20"/>
      <c r="C43" s="6"/>
      <c r="D43" s="71" t="s">
        <v>106</v>
      </c>
      <c r="E43" s="71" t="s">
        <v>109</v>
      </c>
      <c r="F43" s="71" t="s">
        <v>46</v>
      </c>
      <c r="G43" s="6"/>
      <c r="H43" s="6"/>
      <c r="I43" s="6"/>
      <c r="J43" s="6"/>
      <c r="K43" s="6"/>
      <c r="L43" s="6"/>
      <c r="M43" s="21"/>
    </row>
    <row r="44" spans="2:13">
      <c r="B44" s="55" t="s">
        <v>44</v>
      </c>
      <c r="C44" s="3"/>
      <c r="D44" s="52">
        <v>6</v>
      </c>
      <c r="E44" s="52">
        <v>7</v>
      </c>
      <c r="F44" s="71" t="s">
        <v>71</v>
      </c>
      <c r="G44" s="6"/>
      <c r="H44" s="6"/>
      <c r="I44" s="6"/>
      <c r="J44" s="6"/>
      <c r="K44" s="6"/>
      <c r="L44" s="6"/>
      <c r="M44" s="21"/>
    </row>
    <row r="45" spans="2:13">
      <c r="B45" s="129" t="s">
        <v>110</v>
      </c>
      <c r="C45" s="130"/>
      <c r="D45" s="86">
        <v>1</v>
      </c>
      <c r="E45" s="87">
        <f>D10</f>
        <v>3</v>
      </c>
      <c r="F45" s="71" t="s">
        <v>71</v>
      </c>
      <c r="G45" s="6"/>
      <c r="H45" s="6"/>
      <c r="I45" s="6"/>
      <c r="J45" s="6"/>
      <c r="K45" s="6"/>
      <c r="L45" s="6"/>
      <c r="M45" s="21"/>
    </row>
    <row r="46" spans="2:13">
      <c r="B46" s="55" t="s">
        <v>91</v>
      </c>
      <c r="C46" s="3"/>
      <c r="D46" s="51">
        <v>8</v>
      </c>
      <c r="E46" s="51">
        <v>8</v>
      </c>
      <c r="F46" s="71" t="s">
        <v>71</v>
      </c>
      <c r="G46" s="6"/>
      <c r="H46" s="6"/>
      <c r="I46" s="6"/>
      <c r="J46" s="6"/>
      <c r="K46" s="6"/>
      <c r="L46" s="6"/>
      <c r="M46" s="21"/>
    </row>
    <row r="47" spans="2:13">
      <c r="B47" s="55" t="s">
        <v>45</v>
      </c>
      <c r="C47" s="3"/>
      <c r="D47" s="47">
        <f>D44*D45*D46</f>
        <v>48</v>
      </c>
      <c r="E47" s="47">
        <f>E44*E45*E46</f>
        <v>168</v>
      </c>
      <c r="F47" s="53" t="s">
        <v>71</v>
      </c>
      <c r="G47" s="6"/>
      <c r="H47" s="6"/>
      <c r="I47" s="6"/>
      <c r="J47" s="6"/>
      <c r="K47" s="6"/>
      <c r="L47" s="6"/>
      <c r="M47" s="21"/>
    </row>
    <row r="48" spans="2:13">
      <c r="B48" s="55" t="s">
        <v>108</v>
      </c>
      <c r="C48" s="3"/>
      <c r="D48" s="47">
        <f>D47</f>
        <v>48</v>
      </c>
      <c r="E48" s="47">
        <f>E47*L25/100</f>
        <v>83.09999999999998</v>
      </c>
      <c r="F48" s="53" t="s">
        <v>71</v>
      </c>
      <c r="G48" s="6"/>
      <c r="H48" s="6"/>
      <c r="I48" s="6"/>
      <c r="J48" s="6"/>
      <c r="K48" s="6"/>
      <c r="L48" s="6"/>
      <c r="M48" s="21"/>
    </row>
    <row r="49" spans="1:13">
      <c r="B49" s="55" t="s">
        <v>43</v>
      </c>
      <c r="C49" s="3"/>
      <c r="D49" s="47">
        <f>D48*$D7</f>
        <v>5856</v>
      </c>
      <c r="E49" s="47">
        <f>E48*$D7</f>
        <v>10138.199999999997</v>
      </c>
      <c r="F49" s="54">
        <f>D49+E49</f>
        <v>15994.199999999997</v>
      </c>
      <c r="G49" s="6" t="s">
        <v>69</v>
      </c>
      <c r="H49" s="6"/>
      <c r="I49" s="6"/>
      <c r="J49" s="6"/>
      <c r="K49" s="6"/>
      <c r="L49" s="6"/>
      <c r="M49" s="21"/>
    </row>
    <row r="50" spans="1:13">
      <c r="B50" s="20"/>
      <c r="C50" s="6"/>
      <c r="D50" s="6"/>
      <c r="E50" s="6"/>
      <c r="F50" s="6"/>
      <c r="G50" s="6"/>
      <c r="H50" s="6"/>
      <c r="I50" s="6"/>
      <c r="J50" s="6"/>
      <c r="K50" s="6"/>
      <c r="L50" s="6"/>
      <c r="M50" s="21"/>
    </row>
    <row r="51" spans="1:13">
      <c r="B51" s="49"/>
      <c r="C51" s="7"/>
      <c r="D51" s="7"/>
      <c r="E51" s="7"/>
      <c r="F51" s="7"/>
      <c r="G51" s="7"/>
      <c r="H51" s="7"/>
      <c r="I51" s="7"/>
      <c r="J51" s="7"/>
      <c r="K51" s="7"/>
      <c r="L51" s="7"/>
      <c r="M51" s="50"/>
    </row>
    <row r="52" spans="1:13">
      <c r="B52" s="28" t="s">
        <v>47</v>
      </c>
      <c r="C52" s="6"/>
      <c r="D52" s="6"/>
      <c r="E52" s="6"/>
      <c r="F52" s="6"/>
      <c r="G52" s="6"/>
      <c r="H52" s="37" t="s">
        <v>54</v>
      </c>
      <c r="I52" s="6"/>
      <c r="J52" s="6"/>
      <c r="K52" s="6"/>
      <c r="L52" s="6"/>
      <c r="M52" s="21"/>
    </row>
    <row r="53" spans="1:13">
      <c r="B53" s="20" t="s">
        <v>48</v>
      </c>
      <c r="C53" s="6"/>
      <c r="D53" s="38">
        <v>8</v>
      </c>
      <c r="E53" s="6" t="s">
        <v>52</v>
      </c>
      <c r="F53" s="6"/>
      <c r="G53" s="6"/>
      <c r="H53" s="6" t="s">
        <v>56</v>
      </c>
      <c r="I53" s="6"/>
      <c r="J53" s="6">
        <v>2</v>
      </c>
      <c r="K53" s="6" t="s">
        <v>28</v>
      </c>
      <c r="L53" s="6"/>
      <c r="M53" s="21"/>
    </row>
    <row r="54" spans="1:13">
      <c r="B54" s="20" t="s">
        <v>49</v>
      </c>
      <c r="C54" s="6"/>
      <c r="D54" s="35">
        <v>300</v>
      </c>
      <c r="E54" s="6" t="s">
        <v>50</v>
      </c>
      <c r="F54" s="6"/>
      <c r="G54" s="6"/>
      <c r="H54" s="6" t="s">
        <v>55</v>
      </c>
      <c r="I54" s="6"/>
      <c r="J54" s="35">
        <v>95</v>
      </c>
      <c r="K54" s="6" t="s">
        <v>26</v>
      </c>
      <c r="L54" s="6"/>
      <c r="M54" s="21"/>
    </row>
    <row r="55" spans="1:13">
      <c r="A55" s="6"/>
      <c r="B55" s="20" t="s">
        <v>51</v>
      </c>
      <c r="C55" s="6"/>
      <c r="D55" s="30">
        <f>D53*D54</f>
        <v>2400</v>
      </c>
      <c r="E55" s="37" t="s">
        <v>27</v>
      </c>
      <c r="F55" s="6"/>
      <c r="G55" s="6"/>
      <c r="H55" s="6" t="s">
        <v>58</v>
      </c>
      <c r="I55" s="6"/>
      <c r="J55" s="6">
        <v>2</v>
      </c>
      <c r="K55" s="6" t="s">
        <v>59</v>
      </c>
      <c r="L55" s="6"/>
      <c r="M55" s="21"/>
    </row>
    <row r="56" spans="1:13">
      <c r="B56" s="20"/>
      <c r="C56" s="6"/>
      <c r="D56" s="6"/>
      <c r="E56" s="6"/>
      <c r="F56" s="6"/>
      <c r="G56" s="6"/>
      <c r="H56" s="6" t="s">
        <v>60</v>
      </c>
      <c r="I56" s="6"/>
      <c r="J56" s="38">
        <v>6</v>
      </c>
      <c r="K56" s="6" t="s">
        <v>63</v>
      </c>
      <c r="L56" s="6"/>
      <c r="M56" s="21"/>
    </row>
    <row r="57" spans="1:13">
      <c r="B57" s="20"/>
      <c r="C57" s="6"/>
      <c r="D57" s="6"/>
      <c r="E57" s="6"/>
      <c r="F57" s="6"/>
      <c r="G57" s="6"/>
      <c r="H57" s="6" t="s">
        <v>61</v>
      </c>
      <c r="I57" s="6"/>
      <c r="J57" s="35">
        <v>6</v>
      </c>
      <c r="K57" s="6" t="s">
        <v>62</v>
      </c>
      <c r="L57" s="6"/>
      <c r="M57" s="21"/>
    </row>
    <row r="58" spans="1:13">
      <c r="B58" s="20"/>
      <c r="C58" s="6"/>
      <c r="D58" s="6"/>
      <c r="E58" s="6"/>
      <c r="F58" s="6"/>
      <c r="G58" s="6"/>
      <c r="H58" s="6"/>
      <c r="I58" s="36" t="s">
        <v>57</v>
      </c>
      <c r="J58" s="30">
        <f>J53*(J54+J55*J56*J57)</f>
        <v>334</v>
      </c>
      <c r="K58" s="37" t="s">
        <v>27</v>
      </c>
      <c r="L58" s="6"/>
      <c r="M58" s="21"/>
    </row>
    <row r="59" spans="1:13">
      <c r="B59" s="49"/>
      <c r="C59" s="7"/>
      <c r="D59" s="7"/>
      <c r="E59" s="7"/>
      <c r="F59" s="7"/>
      <c r="G59" s="7"/>
      <c r="H59" s="7"/>
      <c r="I59" s="7"/>
      <c r="J59" s="7"/>
      <c r="K59" s="7"/>
      <c r="L59" s="7"/>
      <c r="M59" s="50"/>
    </row>
    <row r="60" spans="1:13">
      <c r="B60" s="28" t="s">
        <v>64</v>
      </c>
      <c r="C60" s="6"/>
      <c r="D60" s="39">
        <v>400</v>
      </c>
      <c r="E60" s="37" t="s">
        <v>27</v>
      </c>
      <c r="F60" s="6"/>
      <c r="G60" s="6"/>
      <c r="H60" s="6"/>
      <c r="I60" s="6"/>
      <c r="J60" s="6"/>
      <c r="K60" s="6"/>
      <c r="L60" s="6"/>
      <c r="M60" s="21"/>
    </row>
    <row r="61" spans="1:13">
      <c r="B61" s="49"/>
      <c r="C61" s="7"/>
      <c r="D61" s="7"/>
      <c r="E61" s="7"/>
      <c r="F61" s="7"/>
      <c r="G61" s="7"/>
      <c r="H61" s="7"/>
      <c r="I61" s="7"/>
      <c r="J61" s="7"/>
      <c r="K61" s="7"/>
      <c r="L61" s="7"/>
      <c r="M61" s="50"/>
    </row>
    <row r="62" spans="1:13">
      <c r="B62" s="28" t="s">
        <v>65</v>
      </c>
      <c r="C62" s="6"/>
      <c r="D62" s="30">
        <f>(5/100)*(K40+F49+D55+J58+D60)</f>
        <v>956.40999999999985</v>
      </c>
      <c r="E62" s="37" t="s">
        <v>27</v>
      </c>
      <c r="F62" s="6"/>
      <c r="G62" s="6"/>
      <c r="H62" s="6"/>
      <c r="I62" s="6"/>
      <c r="J62" s="6"/>
      <c r="K62" s="6"/>
      <c r="L62" s="6"/>
      <c r="M62" s="21"/>
    </row>
    <row r="63" spans="1:13">
      <c r="B63" s="20"/>
      <c r="C63" s="6"/>
      <c r="D63" s="6"/>
      <c r="E63" s="6"/>
      <c r="F63" s="6"/>
      <c r="G63" s="6"/>
      <c r="H63" s="6"/>
      <c r="I63" s="6"/>
      <c r="J63" s="6"/>
      <c r="K63" s="6"/>
      <c r="L63" s="6"/>
      <c r="M63" s="21"/>
    </row>
    <row r="64" spans="1:13" ht="15.75" thickBot="1">
      <c r="B64" s="40" t="s">
        <v>67</v>
      </c>
      <c r="C64" s="41"/>
      <c r="D64" s="42">
        <f>K40+F49+D55+J58+D60+D62</f>
        <v>20084.609999999997</v>
      </c>
      <c r="E64" s="56" t="s">
        <v>27</v>
      </c>
      <c r="F64" s="25"/>
      <c r="G64" s="25"/>
      <c r="H64" s="25"/>
      <c r="I64" s="25"/>
      <c r="J64" s="25"/>
      <c r="K64" s="25"/>
      <c r="L64" s="25"/>
      <c r="M64" s="27"/>
    </row>
    <row r="65" spans="2:5" ht="15.75" thickBot="1"/>
    <row r="66" spans="2:5" ht="15.75" thickBot="1">
      <c r="B66" s="8" t="s">
        <v>68</v>
      </c>
      <c r="C66" s="9"/>
      <c r="D66" s="10">
        <f>D30-D64</f>
        <v>37847.961428571434</v>
      </c>
      <c r="E66" s="11" t="s">
        <v>27</v>
      </c>
    </row>
  </sheetData>
  <mergeCells count="15">
    <mergeCell ref="H15:I15"/>
    <mergeCell ref="J15:K15"/>
    <mergeCell ref="L15:L16"/>
    <mergeCell ref="B17:B18"/>
    <mergeCell ref="B45:C45"/>
    <mergeCell ref="B19:B20"/>
    <mergeCell ref="B21:B22"/>
    <mergeCell ref="B23:B24"/>
    <mergeCell ref="D15:E15"/>
    <mergeCell ref="E34:F34"/>
    <mergeCell ref="E35:F35"/>
    <mergeCell ref="E37:F37"/>
    <mergeCell ref="E38:F38"/>
    <mergeCell ref="E36:F36"/>
    <mergeCell ref="F15:G1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7"/>
  <sheetViews>
    <sheetView workbookViewId="0">
      <selection activeCell="A3" sqref="A3"/>
    </sheetView>
  </sheetViews>
  <sheetFormatPr baseColWidth="10" defaultRowHeight="15"/>
  <cols>
    <col min="3" max="3" width="18.85546875" customWidth="1"/>
    <col min="4" max="4" width="13.85546875" customWidth="1"/>
    <col min="5" max="5" width="15.85546875" customWidth="1"/>
    <col min="6" max="6" width="9.7109375" customWidth="1"/>
    <col min="7" max="7" width="10.42578125" customWidth="1"/>
    <col min="8" max="8" width="16.140625" customWidth="1"/>
    <col min="9" max="9" width="11.42578125" customWidth="1"/>
    <col min="10" max="10" width="12.28515625" customWidth="1"/>
    <col min="11" max="11" width="11.140625" customWidth="1"/>
    <col min="12" max="12" width="18.85546875" customWidth="1"/>
  </cols>
  <sheetData>
    <row r="1" spans="1:13" ht="15.75" thickBot="1"/>
    <row r="2" spans="1:13" ht="19.5" thickBot="1">
      <c r="B2" s="118" t="s">
        <v>120</v>
      </c>
      <c r="C2" s="119"/>
      <c r="D2" s="62"/>
    </row>
    <row r="3" spans="1:13" ht="15.75" thickBot="1"/>
    <row r="4" spans="1:13" ht="15.75" thickBot="1">
      <c r="B4" s="57" t="s">
        <v>0</v>
      </c>
      <c r="C4" s="58"/>
      <c r="D4" s="18"/>
      <c r="E4" s="18"/>
      <c r="F4" s="18"/>
      <c r="G4" s="19"/>
    </row>
    <row r="5" spans="1:13" ht="17.25">
      <c r="B5" s="20" t="s">
        <v>121</v>
      </c>
      <c r="C5" s="6"/>
      <c r="D5" s="6">
        <v>70</v>
      </c>
      <c r="E5" s="6" t="s">
        <v>122</v>
      </c>
      <c r="F5" s="6"/>
      <c r="G5" s="21"/>
    </row>
    <row r="6" spans="1:13">
      <c r="B6" s="20" t="s">
        <v>2</v>
      </c>
      <c r="C6" s="6"/>
      <c r="D6" s="22">
        <v>42140</v>
      </c>
      <c r="E6" s="6"/>
      <c r="F6" s="6"/>
      <c r="G6" s="21"/>
    </row>
    <row r="7" spans="1:13">
      <c r="B7" s="20" t="s">
        <v>3</v>
      </c>
      <c r="C7" s="6"/>
      <c r="D7" s="22">
        <v>42292</v>
      </c>
      <c r="E7" s="6"/>
      <c r="F7" s="6"/>
      <c r="G7" s="21"/>
    </row>
    <row r="8" spans="1:13">
      <c r="B8" s="20" t="s">
        <v>25</v>
      </c>
      <c r="C8" s="6"/>
      <c r="D8" s="23">
        <f>D7-D6+1</f>
        <v>153</v>
      </c>
      <c r="E8" s="6" t="s">
        <v>28</v>
      </c>
      <c r="F8" s="6"/>
      <c r="G8" s="21"/>
    </row>
    <row r="9" spans="1:13" ht="15.75" thickBot="1">
      <c r="B9" s="24" t="s">
        <v>128</v>
      </c>
      <c r="C9" s="25"/>
      <c r="D9" s="102">
        <v>14</v>
      </c>
      <c r="E9" s="25" t="s">
        <v>81</v>
      </c>
      <c r="F9" s="25"/>
      <c r="G9" s="27"/>
    </row>
    <row r="10" spans="1:13" ht="15.75" thickBot="1"/>
    <row r="11" spans="1:13" ht="15.75" thickBot="1">
      <c r="B11" s="59" t="s">
        <v>5</v>
      </c>
      <c r="C11" s="18"/>
      <c r="D11" s="18"/>
      <c r="E11" s="18"/>
      <c r="F11" s="18"/>
      <c r="G11" s="18"/>
      <c r="H11" s="18"/>
      <c r="I11" s="18"/>
      <c r="J11" s="20"/>
      <c r="K11" s="6"/>
      <c r="L11" s="6"/>
      <c r="M11" s="6"/>
    </row>
    <row r="12" spans="1:13">
      <c r="B12" s="28" t="s">
        <v>18</v>
      </c>
      <c r="C12" s="6"/>
      <c r="D12" s="6"/>
      <c r="E12" s="6"/>
      <c r="F12" s="6"/>
      <c r="G12" s="6"/>
      <c r="H12" s="6"/>
      <c r="I12" s="6"/>
      <c r="J12" s="20"/>
      <c r="K12" s="6"/>
      <c r="L12" s="6"/>
      <c r="M12" s="6"/>
    </row>
    <row r="13" spans="1:13">
      <c r="B13" s="20"/>
      <c r="C13" s="6"/>
      <c r="D13" s="92"/>
      <c r="E13" s="92"/>
      <c r="F13" s="92"/>
      <c r="G13" s="92"/>
      <c r="H13" s="7"/>
      <c r="I13" s="95"/>
      <c r="J13" s="120"/>
      <c r="K13" s="95"/>
      <c r="L13" s="140"/>
      <c r="M13" s="6"/>
    </row>
    <row r="14" spans="1:13">
      <c r="B14" s="20"/>
      <c r="C14" s="6"/>
      <c r="D14" s="91" t="s">
        <v>7</v>
      </c>
      <c r="E14" s="91" t="s">
        <v>8</v>
      </c>
      <c r="F14" s="91" t="s">
        <v>9</v>
      </c>
      <c r="G14" s="91" t="s">
        <v>10</v>
      </c>
      <c r="H14" s="98" t="s">
        <v>19</v>
      </c>
      <c r="I14" s="88"/>
      <c r="J14" s="121"/>
      <c r="K14" s="88"/>
      <c r="L14" s="140"/>
      <c r="M14" s="6"/>
    </row>
    <row r="15" spans="1:13">
      <c r="A15" s="21"/>
      <c r="B15" s="93" t="s">
        <v>111</v>
      </c>
      <c r="C15" s="3" t="s">
        <v>15</v>
      </c>
      <c r="D15" s="71">
        <v>30</v>
      </c>
      <c r="E15" s="71">
        <v>50</v>
      </c>
      <c r="F15" s="71">
        <v>60</v>
      </c>
      <c r="G15" s="71">
        <v>75</v>
      </c>
      <c r="H15" s="100">
        <f>(4*D15+E15+F15+G15)/7</f>
        <v>43.571428571428569</v>
      </c>
      <c r="I15" s="88"/>
      <c r="J15" s="121"/>
      <c r="K15" s="88"/>
      <c r="L15" s="96"/>
      <c r="M15" s="6"/>
    </row>
    <row r="16" spans="1:13">
      <c r="A16" s="21"/>
      <c r="B16" s="141" t="s">
        <v>6</v>
      </c>
      <c r="C16" s="3" t="s">
        <v>14</v>
      </c>
      <c r="D16" s="71">
        <v>40</v>
      </c>
      <c r="E16" s="71">
        <v>60</v>
      </c>
      <c r="F16" s="71">
        <v>75</v>
      </c>
      <c r="G16" s="71">
        <v>90</v>
      </c>
      <c r="H16" s="100">
        <f>(4*D16+E16+F16+G16)/7</f>
        <v>55</v>
      </c>
      <c r="I16" s="88"/>
      <c r="J16" s="121"/>
      <c r="K16" s="88"/>
      <c r="L16" s="97"/>
      <c r="M16" s="6"/>
    </row>
    <row r="17" spans="1:13">
      <c r="A17" s="21"/>
      <c r="B17" s="141"/>
      <c r="C17" s="3" t="s">
        <v>15</v>
      </c>
      <c r="D17" s="71">
        <v>50</v>
      </c>
      <c r="E17" s="71">
        <v>60</v>
      </c>
      <c r="F17" s="71">
        <v>80</v>
      </c>
      <c r="G17" s="71">
        <v>95</v>
      </c>
      <c r="H17" s="100">
        <f t="shared" ref="H17:H24" si="0">(4*D17+E17+F17+G17)/7</f>
        <v>62.142857142857146</v>
      </c>
      <c r="I17" s="88"/>
      <c r="J17" s="121"/>
      <c r="K17" s="88"/>
      <c r="L17" s="97"/>
      <c r="M17" s="6"/>
    </row>
    <row r="18" spans="1:13">
      <c r="A18" s="21"/>
      <c r="B18" s="141" t="s">
        <v>11</v>
      </c>
      <c r="C18" s="3" t="s">
        <v>14</v>
      </c>
      <c r="D18" s="71">
        <v>70</v>
      </c>
      <c r="E18" s="71">
        <v>80</v>
      </c>
      <c r="F18" s="71">
        <v>95</v>
      </c>
      <c r="G18" s="71">
        <v>100</v>
      </c>
      <c r="H18" s="100">
        <f t="shared" si="0"/>
        <v>79.285714285714292</v>
      </c>
      <c r="I18" s="88"/>
      <c r="J18" s="121"/>
      <c r="K18" s="88"/>
      <c r="L18" s="97"/>
      <c r="M18" s="6"/>
    </row>
    <row r="19" spans="1:13">
      <c r="A19" s="21"/>
      <c r="B19" s="141"/>
      <c r="C19" s="3" t="s">
        <v>15</v>
      </c>
      <c r="D19" s="71">
        <v>75</v>
      </c>
      <c r="E19" s="71">
        <v>80</v>
      </c>
      <c r="F19" s="71">
        <v>100</v>
      </c>
      <c r="G19" s="71">
        <v>100</v>
      </c>
      <c r="H19" s="100">
        <f t="shared" si="0"/>
        <v>82.857142857142861</v>
      </c>
      <c r="I19" s="88"/>
      <c r="J19" s="121"/>
      <c r="K19" s="88"/>
      <c r="L19" s="97"/>
      <c r="M19" s="6"/>
    </row>
    <row r="20" spans="1:13">
      <c r="A20" s="21"/>
      <c r="B20" s="141" t="s">
        <v>12</v>
      </c>
      <c r="C20" s="3" t="s">
        <v>14</v>
      </c>
      <c r="D20" s="71">
        <v>80</v>
      </c>
      <c r="E20" s="71">
        <v>90</v>
      </c>
      <c r="F20" s="71">
        <v>100</v>
      </c>
      <c r="G20" s="71">
        <v>100</v>
      </c>
      <c r="H20" s="100">
        <f t="shared" si="0"/>
        <v>87.142857142857139</v>
      </c>
      <c r="I20" s="88"/>
      <c r="J20" s="121"/>
      <c r="K20" s="88"/>
      <c r="L20" s="97"/>
      <c r="M20" s="6"/>
    </row>
    <row r="21" spans="1:13">
      <c r="A21" s="21"/>
      <c r="B21" s="141"/>
      <c r="C21" s="3" t="s">
        <v>15</v>
      </c>
      <c r="D21" s="71">
        <v>80</v>
      </c>
      <c r="E21" s="71">
        <v>90</v>
      </c>
      <c r="F21" s="71">
        <v>100</v>
      </c>
      <c r="G21" s="71">
        <v>100</v>
      </c>
      <c r="H21" s="100">
        <f t="shared" si="0"/>
        <v>87.142857142857139</v>
      </c>
      <c r="I21" s="88"/>
      <c r="J21" s="121"/>
      <c r="K21" s="88"/>
      <c r="L21" s="97"/>
      <c r="M21" s="6"/>
    </row>
    <row r="22" spans="1:13">
      <c r="A22" s="21"/>
      <c r="B22" s="141" t="s">
        <v>13</v>
      </c>
      <c r="C22" s="3" t="s">
        <v>14</v>
      </c>
      <c r="D22" s="71">
        <v>65</v>
      </c>
      <c r="E22" s="71">
        <v>75</v>
      </c>
      <c r="F22" s="71">
        <v>90</v>
      </c>
      <c r="G22" s="71">
        <v>95</v>
      </c>
      <c r="H22" s="100">
        <f t="shared" si="0"/>
        <v>74.285714285714292</v>
      </c>
      <c r="I22" s="88"/>
      <c r="J22" s="121"/>
      <c r="K22" s="88"/>
      <c r="L22" s="97"/>
      <c r="M22" s="6"/>
    </row>
    <row r="23" spans="1:13">
      <c r="A23" s="21"/>
      <c r="B23" s="141"/>
      <c r="C23" s="3" t="s">
        <v>15</v>
      </c>
      <c r="D23" s="71">
        <v>50</v>
      </c>
      <c r="E23" s="71">
        <v>60</v>
      </c>
      <c r="F23" s="71">
        <v>80</v>
      </c>
      <c r="G23" s="71">
        <v>90</v>
      </c>
      <c r="H23" s="100">
        <f t="shared" si="0"/>
        <v>61.428571428571431</v>
      </c>
      <c r="I23" s="88"/>
      <c r="J23" s="121"/>
      <c r="K23" s="88"/>
      <c r="L23" s="97"/>
      <c r="M23" s="6"/>
    </row>
    <row r="24" spans="1:13">
      <c r="A24" s="21"/>
      <c r="B24" s="94" t="s">
        <v>112</v>
      </c>
      <c r="C24" s="81" t="s">
        <v>14</v>
      </c>
      <c r="D24" s="71">
        <v>30</v>
      </c>
      <c r="E24" s="71">
        <v>50</v>
      </c>
      <c r="F24" s="71">
        <v>60</v>
      </c>
      <c r="G24" s="71">
        <v>75</v>
      </c>
      <c r="H24" s="100">
        <f t="shared" si="0"/>
        <v>43.571428571428569</v>
      </c>
      <c r="I24" s="88"/>
      <c r="J24" s="121"/>
      <c r="K24" s="88"/>
      <c r="L24" s="97"/>
      <c r="M24" s="6"/>
    </row>
    <row r="25" spans="1:13">
      <c r="B25" s="20"/>
      <c r="C25" s="6"/>
      <c r="D25" s="29"/>
      <c r="E25" s="29"/>
      <c r="F25" s="4"/>
      <c r="G25" s="5" t="s">
        <v>20</v>
      </c>
      <c r="H25" s="101">
        <f>AVERAGE(H15:H24)</f>
        <v>67.642857142857139</v>
      </c>
      <c r="I25" s="88"/>
      <c r="J25" s="121"/>
      <c r="K25" s="89"/>
      <c r="L25" s="90"/>
      <c r="M25" s="6"/>
    </row>
    <row r="26" spans="1:13">
      <c r="B26" s="20"/>
      <c r="C26" s="6"/>
      <c r="D26" s="29"/>
      <c r="E26" s="29"/>
      <c r="F26" s="29"/>
      <c r="G26" s="29"/>
      <c r="H26" s="29"/>
      <c r="I26" s="88"/>
      <c r="J26" s="121"/>
      <c r="K26" s="89"/>
      <c r="L26" s="90"/>
      <c r="M26" s="6"/>
    </row>
    <row r="27" spans="1:13" ht="45">
      <c r="A27" s="21"/>
      <c r="B27" s="136" t="s">
        <v>131</v>
      </c>
      <c r="C27" s="137"/>
      <c r="D27" s="113" t="s">
        <v>115</v>
      </c>
      <c r="E27" s="114" t="s">
        <v>116</v>
      </c>
      <c r="F27" s="114" t="s">
        <v>118</v>
      </c>
      <c r="G27" s="29"/>
      <c r="H27" s="29"/>
      <c r="I27" s="88"/>
      <c r="J27" s="121"/>
      <c r="K27" s="89"/>
      <c r="L27" s="90"/>
      <c r="M27" s="6"/>
    </row>
    <row r="28" spans="1:13">
      <c r="A28" s="21"/>
      <c r="B28" s="138" t="s">
        <v>123</v>
      </c>
      <c r="C28" s="139"/>
      <c r="D28" s="72">
        <v>2</v>
      </c>
      <c r="E28" s="71">
        <v>200</v>
      </c>
      <c r="F28" s="12">
        <f>D28*E28</f>
        <v>400</v>
      </c>
      <c r="G28" s="29"/>
      <c r="H28" s="29"/>
      <c r="I28" s="88"/>
      <c r="J28" s="121"/>
      <c r="K28" s="89"/>
      <c r="L28" s="90"/>
      <c r="M28" s="6"/>
    </row>
    <row r="29" spans="1:13">
      <c r="A29" s="21"/>
      <c r="B29" s="130" t="s">
        <v>124</v>
      </c>
      <c r="C29" s="135"/>
      <c r="D29" s="72">
        <v>6</v>
      </c>
      <c r="E29" s="71">
        <v>75</v>
      </c>
      <c r="F29" s="12">
        <f t="shared" ref="F29:F34" si="1">D29*E29</f>
        <v>450</v>
      </c>
      <c r="G29" s="29"/>
      <c r="H29" s="29"/>
      <c r="I29" s="88"/>
      <c r="J29" s="121"/>
      <c r="K29" s="89"/>
      <c r="L29" s="90"/>
      <c r="M29" s="6"/>
    </row>
    <row r="30" spans="1:13">
      <c r="A30" s="21"/>
      <c r="B30" s="130" t="s">
        <v>125</v>
      </c>
      <c r="C30" s="135"/>
      <c r="D30" s="72">
        <v>1.5</v>
      </c>
      <c r="E30" s="71">
        <v>100</v>
      </c>
      <c r="F30" s="12">
        <f t="shared" si="1"/>
        <v>150</v>
      </c>
      <c r="G30" s="29"/>
      <c r="H30" s="29"/>
      <c r="I30" s="88"/>
      <c r="J30" s="121"/>
      <c r="K30" s="89"/>
      <c r="L30" s="90"/>
      <c r="M30" s="6"/>
    </row>
    <row r="31" spans="1:13">
      <c r="A31" s="21"/>
      <c r="B31" s="130" t="s">
        <v>126</v>
      </c>
      <c r="C31" s="135"/>
      <c r="D31" s="72">
        <v>2</v>
      </c>
      <c r="E31" s="71">
        <v>150</v>
      </c>
      <c r="F31" s="12">
        <f t="shared" si="1"/>
        <v>300</v>
      </c>
      <c r="G31" s="29"/>
      <c r="H31" s="29"/>
      <c r="I31" s="88"/>
      <c r="J31" s="121"/>
      <c r="K31" s="89"/>
      <c r="L31" s="90"/>
      <c r="M31" s="6"/>
    </row>
    <row r="32" spans="1:13">
      <c r="A32" s="21"/>
      <c r="B32" s="130" t="s">
        <v>113</v>
      </c>
      <c r="C32" s="135"/>
      <c r="D32" s="72">
        <v>6</v>
      </c>
      <c r="E32" s="71">
        <v>75</v>
      </c>
      <c r="F32" s="12">
        <f t="shared" si="1"/>
        <v>450</v>
      </c>
      <c r="G32" s="29"/>
      <c r="H32" s="29"/>
      <c r="I32" s="88"/>
      <c r="J32" s="121"/>
      <c r="K32" s="89"/>
      <c r="L32" s="90"/>
      <c r="M32" s="6"/>
    </row>
    <row r="33" spans="1:13">
      <c r="A33" s="21"/>
      <c r="B33" s="130" t="s">
        <v>114</v>
      </c>
      <c r="C33" s="135"/>
      <c r="D33" s="72">
        <v>10</v>
      </c>
      <c r="E33" s="71">
        <v>37</v>
      </c>
      <c r="F33" s="12">
        <f t="shared" si="1"/>
        <v>370</v>
      </c>
      <c r="G33" s="29"/>
      <c r="H33" s="29"/>
      <c r="I33" s="88"/>
      <c r="J33" s="121"/>
      <c r="K33" s="89"/>
      <c r="L33" s="90"/>
      <c r="M33" s="6"/>
    </row>
    <row r="34" spans="1:13">
      <c r="A34" s="21"/>
      <c r="B34" s="130" t="s">
        <v>117</v>
      </c>
      <c r="C34" s="135"/>
      <c r="D34" s="72">
        <v>1</v>
      </c>
      <c r="E34" s="71">
        <v>100</v>
      </c>
      <c r="F34" s="12">
        <f t="shared" si="1"/>
        <v>100</v>
      </c>
      <c r="G34" s="29"/>
      <c r="H34" s="29"/>
      <c r="I34" s="88"/>
      <c r="J34" s="121"/>
      <c r="K34" s="89"/>
      <c r="L34" s="90"/>
      <c r="M34" s="6"/>
    </row>
    <row r="35" spans="1:13">
      <c r="B35" s="20"/>
      <c r="C35" s="6"/>
      <c r="D35" s="4"/>
      <c r="E35" s="5" t="s">
        <v>119</v>
      </c>
      <c r="F35" s="115">
        <f>SUM(F28:F34)</f>
        <v>2220</v>
      </c>
      <c r="G35" s="99" t="s">
        <v>26</v>
      </c>
      <c r="H35" s="29"/>
      <c r="I35" s="88"/>
      <c r="J35" s="121"/>
      <c r="K35" s="89"/>
      <c r="L35" s="90"/>
      <c r="M35" s="6"/>
    </row>
    <row r="36" spans="1:13">
      <c r="B36" s="20"/>
      <c r="C36" s="6"/>
      <c r="D36" s="6"/>
      <c r="E36" s="6"/>
      <c r="F36" s="6"/>
      <c r="G36" s="6"/>
      <c r="H36" s="6"/>
      <c r="I36" s="62"/>
      <c r="J36" s="120"/>
      <c r="K36" s="89"/>
      <c r="L36" s="64"/>
      <c r="M36" s="6"/>
    </row>
    <row r="37" spans="1:13">
      <c r="B37" s="28" t="s">
        <v>24</v>
      </c>
      <c r="C37" s="6"/>
      <c r="D37" s="30">
        <f>F35*(H25/100)</f>
        <v>1501.6714285714284</v>
      </c>
      <c r="E37" s="37" t="s">
        <v>26</v>
      </c>
      <c r="F37" s="6"/>
      <c r="G37" s="6"/>
      <c r="H37" s="6"/>
      <c r="I37" s="6"/>
      <c r="J37" s="20"/>
      <c r="K37" s="6"/>
      <c r="L37" s="6"/>
      <c r="M37" s="6"/>
    </row>
    <row r="38" spans="1:13" ht="15.75" thickBot="1">
      <c r="B38" s="31" t="s">
        <v>66</v>
      </c>
      <c r="C38" s="32"/>
      <c r="D38" s="33">
        <f>D37*D8</f>
        <v>229755.72857142854</v>
      </c>
      <c r="E38" s="34" t="s">
        <v>27</v>
      </c>
      <c r="F38" s="25"/>
      <c r="G38" s="25"/>
      <c r="H38" s="25"/>
      <c r="I38" s="25"/>
      <c r="J38" s="20"/>
      <c r="K38" s="6"/>
      <c r="L38" s="6"/>
      <c r="M38" s="6"/>
    </row>
    <row r="39" spans="1:13" ht="15.75" thickBot="1"/>
    <row r="40" spans="1:13" ht="15.75" thickBot="1">
      <c r="B40" s="60" t="s">
        <v>29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0"/>
    </row>
    <row r="41" spans="1:13">
      <c r="B41" s="28" t="s">
        <v>53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20"/>
    </row>
    <row r="42" spans="1:13">
      <c r="B42" s="20"/>
      <c r="C42" s="6"/>
      <c r="D42" s="71" t="s">
        <v>34</v>
      </c>
      <c r="E42" s="123" t="s">
        <v>36</v>
      </c>
      <c r="F42" s="123"/>
      <c r="G42" s="104" t="s">
        <v>35</v>
      </c>
      <c r="H42" s="6"/>
      <c r="I42" s="6"/>
      <c r="J42" s="6"/>
      <c r="K42" s="6"/>
      <c r="L42" s="6"/>
      <c r="M42" s="20"/>
    </row>
    <row r="43" spans="1:13">
      <c r="B43" s="20"/>
      <c r="C43" s="3" t="s">
        <v>127</v>
      </c>
      <c r="D43" s="72">
        <v>1</v>
      </c>
      <c r="E43" s="124">
        <v>30000</v>
      </c>
      <c r="F43" s="124"/>
      <c r="G43" s="47">
        <f>D43*E43</f>
        <v>30000</v>
      </c>
      <c r="H43" s="6"/>
      <c r="I43" s="6"/>
      <c r="J43" s="6"/>
      <c r="K43" s="6"/>
      <c r="L43" s="6"/>
      <c r="M43" s="20"/>
    </row>
    <row r="44" spans="1:13">
      <c r="B44" s="20"/>
      <c r="C44" s="3" t="s">
        <v>33</v>
      </c>
      <c r="D44" s="72">
        <v>3</v>
      </c>
      <c r="E44" s="124">
        <v>150</v>
      </c>
      <c r="F44" s="124"/>
      <c r="G44" s="47">
        <f t="shared" ref="G44" si="2">D44*E44</f>
        <v>450</v>
      </c>
      <c r="H44" s="6"/>
      <c r="I44" s="6" t="s">
        <v>37</v>
      </c>
      <c r="J44" s="6"/>
      <c r="K44" s="36">
        <v>8</v>
      </c>
      <c r="L44" s="6" t="s">
        <v>38</v>
      </c>
      <c r="M44" s="20"/>
    </row>
    <row r="45" spans="1:13">
      <c r="B45" s="20"/>
      <c r="C45" s="6"/>
      <c r="D45" s="6"/>
      <c r="E45" s="17"/>
      <c r="F45" s="5" t="s">
        <v>30</v>
      </c>
      <c r="G45" s="116">
        <f>SUM(G43:G44)</f>
        <v>30450</v>
      </c>
      <c r="H45" s="6" t="s">
        <v>22</v>
      </c>
      <c r="I45" s="6" t="s">
        <v>39</v>
      </c>
      <c r="J45" s="6"/>
      <c r="K45" s="30">
        <f>G45/K44</f>
        <v>3806.25</v>
      </c>
      <c r="L45" s="37" t="s">
        <v>27</v>
      </c>
      <c r="M45" s="20"/>
    </row>
    <row r="46" spans="1:13">
      <c r="B46" s="49"/>
      <c r="C46" s="7"/>
      <c r="D46" s="7"/>
      <c r="E46" s="7"/>
      <c r="F46" s="7"/>
      <c r="G46" s="7"/>
      <c r="H46" s="7"/>
      <c r="I46" s="7"/>
      <c r="J46" s="7"/>
      <c r="K46" s="7"/>
      <c r="L46" s="7"/>
      <c r="M46" s="20"/>
    </row>
    <row r="47" spans="1:13">
      <c r="B47" s="28" t="s">
        <v>40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20"/>
    </row>
    <row r="48" spans="1:13">
      <c r="B48" s="20"/>
      <c r="C48" s="6"/>
      <c r="D48" s="104" t="s">
        <v>129</v>
      </c>
      <c r="E48" s="104" t="s">
        <v>130</v>
      </c>
      <c r="F48" s="71" t="s">
        <v>46</v>
      </c>
      <c r="G48" s="6"/>
      <c r="H48" s="6"/>
      <c r="I48" s="6"/>
      <c r="J48" s="6"/>
      <c r="K48" s="6"/>
      <c r="L48" s="6"/>
      <c r="M48" s="20"/>
    </row>
    <row r="49" spans="1:13">
      <c r="B49" s="55" t="s">
        <v>44</v>
      </c>
      <c r="C49" s="3"/>
      <c r="D49" s="52">
        <v>7</v>
      </c>
      <c r="E49" s="52">
        <v>7</v>
      </c>
      <c r="F49" s="71" t="s">
        <v>71</v>
      </c>
      <c r="G49" s="6"/>
      <c r="H49" s="6"/>
      <c r="I49" s="6"/>
      <c r="J49" s="6"/>
      <c r="K49" s="6"/>
      <c r="L49" s="6"/>
      <c r="M49" s="20"/>
    </row>
    <row r="50" spans="1:13">
      <c r="B50" s="55" t="s">
        <v>110</v>
      </c>
      <c r="C50" s="3"/>
      <c r="D50" s="86">
        <v>6</v>
      </c>
      <c r="E50" s="86">
        <v>2</v>
      </c>
      <c r="F50" s="71" t="s">
        <v>71</v>
      </c>
      <c r="G50" s="6"/>
      <c r="H50" s="6"/>
      <c r="I50" s="6"/>
      <c r="J50" s="6"/>
      <c r="K50" s="6"/>
      <c r="L50" s="6"/>
      <c r="M50" s="20"/>
    </row>
    <row r="51" spans="1:13">
      <c r="B51" s="55" t="s">
        <v>91</v>
      </c>
      <c r="C51" s="3"/>
      <c r="D51" s="51">
        <v>7</v>
      </c>
      <c r="E51" s="51">
        <v>7</v>
      </c>
      <c r="F51" s="71" t="s">
        <v>71</v>
      </c>
      <c r="G51" s="6"/>
      <c r="H51" s="6"/>
      <c r="I51" s="6"/>
      <c r="J51" s="6"/>
      <c r="K51" s="6"/>
      <c r="L51" s="6"/>
      <c r="M51" s="20"/>
    </row>
    <row r="52" spans="1:13">
      <c r="B52" s="55" t="s">
        <v>45</v>
      </c>
      <c r="C52" s="3"/>
      <c r="D52" s="47">
        <f>D49*D50*D51</f>
        <v>294</v>
      </c>
      <c r="E52" s="47">
        <f>E49*E50*E51</f>
        <v>98</v>
      </c>
      <c r="F52" s="53" t="s">
        <v>71</v>
      </c>
      <c r="G52" s="6"/>
      <c r="H52" s="6"/>
      <c r="I52" s="6"/>
      <c r="J52" s="6"/>
      <c r="K52" s="6"/>
      <c r="L52" s="6"/>
      <c r="M52" s="20"/>
    </row>
    <row r="53" spans="1:13">
      <c r="B53" s="55" t="s">
        <v>43</v>
      </c>
      <c r="C53" s="3"/>
      <c r="D53" s="47">
        <f>D52*$D8</f>
        <v>44982</v>
      </c>
      <c r="E53" s="47">
        <f>E52*$D8</f>
        <v>14994</v>
      </c>
      <c r="F53" s="54">
        <f>D53+E53</f>
        <v>59976</v>
      </c>
      <c r="G53" s="6" t="s">
        <v>69</v>
      </c>
      <c r="H53" s="6"/>
      <c r="I53" s="6"/>
      <c r="J53" s="6"/>
      <c r="K53" s="6"/>
      <c r="L53" s="6"/>
      <c r="M53" s="20"/>
    </row>
    <row r="54" spans="1:13">
      <c r="B54" s="20"/>
      <c r="C54" s="6"/>
      <c r="D54" s="6"/>
      <c r="E54" s="6"/>
      <c r="F54" s="6"/>
      <c r="G54" s="6"/>
      <c r="H54" s="6"/>
      <c r="I54" s="6"/>
      <c r="J54" s="6"/>
      <c r="K54" s="6"/>
      <c r="L54" s="6"/>
      <c r="M54" s="20"/>
    </row>
    <row r="55" spans="1:13">
      <c r="B55" s="20"/>
      <c r="C55" s="6"/>
      <c r="D55" s="6"/>
      <c r="E55" s="6"/>
      <c r="F55" s="6"/>
      <c r="G55" s="6"/>
      <c r="H55" s="6"/>
      <c r="I55" s="6"/>
      <c r="J55" s="6"/>
      <c r="K55" s="6"/>
      <c r="L55" s="6"/>
      <c r="M55" s="20"/>
    </row>
    <row r="56" spans="1:13">
      <c r="B56" s="105" t="s">
        <v>132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20"/>
    </row>
    <row r="57" spans="1:13">
      <c r="A57" s="21"/>
      <c r="B57" s="37"/>
      <c r="C57" s="6"/>
      <c r="D57" s="103"/>
      <c r="E57" s="6"/>
      <c r="F57" s="62"/>
      <c r="G57" s="6"/>
      <c r="H57" s="6"/>
      <c r="I57" s="6"/>
      <c r="J57" s="6"/>
      <c r="K57" s="6"/>
      <c r="L57" s="6"/>
      <c r="M57" s="20"/>
    </row>
    <row r="58" spans="1:13" ht="30" customHeight="1">
      <c r="A58" s="21"/>
      <c r="B58" s="136" t="s">
        <v>131</v>
      </c>
      <c r="C58" s="137"/>
      <c r="D58" s="107" t="s">
        <v>133</v>
      </c>
      <c r="E58" s="108" t="s">
        <v>142</v>
      </c>
      <c r="F58" s="109" t="s">
        <v>143</v>
      </c>
      <c r="G58" s="6"/>
      <c r="H58" s="111" t="s">
        <v>134</v>
      </c>
      <c r="I58" s="110" t="s">
        <v>138</v>
      </c>
      <c r="J58" s="6"/>
      <c r="K58" s="6"/>
      <c r="L58" s="6"/>
      <c r="M58" s="20"/>
    </row>
    <row r="59" spans="1:13">
      <c r="A59" s="21"/>
      <c r="B59" s="130" t="s">
        <v>123</v>
      </c>
      <c r="C59" s="135"/>
      <c r="D59" s="46">
        <f>0.15*D28</f>
        <v>0.3</v>
      </c>
      <c r="E59" s="51">
        <f>1.01*E28</f>
        <v>202</v>
      </c>
      <c r="F59" s="47">
        <f>D59*E59</f>
        <v>60.599999999999994</v>
      </c>
      <c r="G59" s="6"/>
      <c r="H59" s="3" t="s">
        <v>135</v>
      </c>
      <c r="I59" s="46">
        <v>200</v>
      </c>
      <c r="J59" s="6"/>
      <c r="K59" s="6"/>
      <c r="L59" s="6"/>
      <c r="M59" s="20"/>
    </row>
    <row r="60" spans="1:13">
      <c r="A60" s="21"/>
      <c r="B60" s="130" t="s">
        <v>124</v>
      </c>
      <c r="C60" s="135"/>
      <c r="D60" s="46">
        <f t="shared" ref="D60:D65" si="3">0.15*D29</f>
        <v>0.89999999999999991</v>
      </c>
      <c r="E60" s="51">
        <f t="shared" ref="E60:E65" si="4">1.01*E29</f>
        <v>75.75</v>
      </c>
      <c r="F60" s="47">
        <f t="shared" ref="F60:F65" si="5">D60*E60</f>
        <v>68.174999999999997</v>
      </c>
      <c r="G60" s="6"/>
      <c r="H60" s="3" t="s">
        <v>136</v>
      </c>
      <c r="I60" s="46">
        <v>150</v>
      </c>
      <c r="J60" s="6"/>
      <c r="K60" s="6"/>
      <c r="L60" s="6"/>
      <c r="M60" s="20"/>
    </row>
    <row r="61" spans="1:13">
      <c r="A61" s="21"/>
      <c r="B61" s="130" t="s">
        <v>125</v>
      </c>
      <c r="C61" s="135"/>
      <c r="D61" s="46">
        <f t="shared" si="3"/>
        <v>0.22499999999999998</v>
      </c>
      <c r="E61" s="51">
        <f t="shared" si="4"/>
        <v>101</v>
      </c>
      <c r="F61" s="47">
        <f t="shared" si="5"/>
        <v>22.724999999999998</v>
      </c>
      <c r="G61" s="6"/>
      <c r="H61" s="81" t="s">
        <v>137</v>
      </c>
      <c r="I61" s="46">
        <v>100</v>
      </c>
      <c r="J61" s="6"/>
      <c r="K61" s="6"/>
      <c r="L61" s="6"/>
      <c r="M61" s="20"/>
    </row>
    <row r="62" spans="1:13">
      <c r="A62" s="21"/>
      <c r="B62" s="130" t="s">
        <v>126</v>
      </c>
      <c r="C62" s="135"/>
      <c r="D62" s="46">
        <f t="shared" si="3"/>
        <v>0.3</v>
      </c>
      <c r="E62" s="51">
        <f t="shared" si="4"/>
        <v>151.5</v>
      </c>
      <c r="F62" s="47">
        <f t="shared" si="5"/>
        <v>45.449999999999996</v>
      </c>
      <c r="G62" s="6"/>
      <c r="H62" s="89" t="s">
        <v>139</v>
      </c>
      <c r="I62" s="47">
        <f>SUM(I59:I61)</f>
        <v>450</v>
      </c>
      <c r="J62" s="6" t="s">
        <v>50</v>
      </c>
      <c r="K62" s="6"/>
      <c r="L62" s="6"/>
      <c r="M62" s="20"/>
    </row>
    <row r="63" spans="1:13">
      <c r="A63" s="21"/>
      <c r="B63" s="130" t="s">
        <v>113</v>
      </c>
      <c r="C63" s="135"/>
      <c r="D63" s="46">
        <f t="shared" si="3"/>
        <v>0.89999999999999991</v>
      </c>
      <c r="E63" s="51">
        <f t="shared" si="4"/>
        <v>75.75</v>
      </c>
      <c r="F63" s="47">
        <f t="shared" si="5"/>
        <v>68.174999999999997</v>
      </c>
      <c r="G63" s="6"/>
      <c r="H63" s="6"/>
      <c r="I63" s="35"/>
      <c r="J63" s="6"/>
      <c r="K63" s="6"/>
      <c r="L63" s="6"/>
      <c r="M63" s="20"/>
    </row>
    <row r="64" spans="1:13">
      <c r="A64" s="21"/>
      <c r="B64" s="130" t="s">
        <v>114</v>
      </c>
      <c r="C64" s="135"/>
      <c r="D64" s="46">
        <f t="shared" si="3"/>
        <v>1.5</v>
      </c>
      <c r="E64" s="51">
        <f t="shared" si="4"/>
        <v>37.369999999999997</v>
      </c>
      <c r="F64" s="47">
        <f t="shared" si="5"/>
        <v>56.054999999999993</v>
      </c>
      <c r="G64" s="6"/>
      <c r="H64" s="89" t="s">
        <v>140</v>
      </c>
      <c r="I64" s="117">
        <f>D8/5</f>
        <v>30.6</v>
      </c>
      <c r="J64" s="6" t="s">
        <v>141</v>
      </c>
      <c r="K64" s="6"/>
      <c r="L64" s="6"/>
      <c r="M64" s="20"/>
    </row>
    <row r="65" spans="1:13">
      <c r="A65" s="21"/>
      <c r="B65" s="130" t="s">
        <v>117</v>
      </c>
      <c r="C65" s="135"/>
      <c r="D65" s="46">
        <f t="shared" si="3"/>
        <v>0.15</v>
      </c>
      <c r="E65" s="51">
        <f t="shared" si="4"/>
        <v>101</v>
      </c>
      <c r="F65" s="47">
        <f t="shared" si="5"/>
        <v>15.149999999999999</v>
      </c>
      <c r="G65" s="6"/>
      <c r="H65" s="89" t="s">
        <v>144</v>
      </c>
      <c r="I65" s="30">
        <f>I62/I64</f>
        <v>14.705882352941176</v>
      </c>
      <c r="J65" s="6" t="s">
        <v>26</v>
      </c>
      <c r="K65" s="6"/>
      <c r="L65" s="6"/>
      <c r="M65" s="20"/>
    </row>
    <row r="66" spans="1:13">
      <c r="A66" s="21"/>
      <c r="B66" s="99"/>
      <c r="C66" s="99"/>
      <c r="D66" s="35"/>
      <c r="E66" s="89" t="s">
        <v>144</v>
      </c>
      <c r="F66" s="30">
        <f>SUM(F59:F65)</f>
        <v>336.32999999999993</v>
      </c>
      <c r="G66" s="6" t="s">
        <v>26</v>
      </c>
      <c r="H66" s="62"/>
      <c r="I66" s="39"/>
      <c r="J66" s="6"/>
      <c r="K66" s="6"/>
      <c r="L66" s="6"/>
      <c r="M66" s="20"/>
    </row>
    <row r="67" spans="1:13">
      <c r="A67" s="21"/>
      <c r="B67" s="99"/>
      <c r="C67" s="99"/>
      <c r="D67" s="35"/>
      <c r="E67" s="89"/>
      <c r="F67" s="39"/>
      <c r="G67" s="6"/>
      <c r="H67" s="62"/>
      <c r="I67" s="39"/>
      <c r="J67" s="6"/>
      <c r="K67" s="6"/>
      <c r="L67" s="6"/>
      <c r="M67" s="20"/>
    </row>
    <row r="68" spans="1:13">
      <c r="A68" s="21"/>
      <c r="B68" s="99"/>
      <c r="D68" s="36" t="s">
        <v>146</v>
      </c>
      <c r="E68" s="30">
        <f>F66+I65</f>
        <v>351.03588235294109</v>
      </c>
      <c r="F68" s="112" t="s">
        <v>26</v>
      </c>
      <c r="G68" s="6"/>
      <c r="H68" s="6"/>
      <c r="I68" s="6"/>
      <c r="J68" s="6"/>
      <c r="K68" s="6"/>
      <c r="L68" s="6"/>
      <c r="M68" s="20"/>
    </row>
    <row r="69" spans="1:13">
      <c r="A69" s="21"/>
      <c r="B69" s="99"/>
      <c r="D69" s="36" t="s">
        <v>145</v>
      </c>
      <c r="E69" s="30">
        <f>E68*D8</f>
        <v>53708.489999999983</v>
      </c>
      <c r="F69" s="37" t="s">
        <v>27</v>
      </c>
      <c r="G69" s="6"/>
      <c r="H69" s="6"/>
      <c r="I69" s="6"/>
      <c r="J69" s="6"/>
      <c r="K69" s="6"/>
      <c r="L69" s="6"/>
      <c r="M69" s="20"/>
    </row>
    <row r="70" spans="1:13">
      <c r="B70" s="49"/>
      <c r="C70" s="7"/>
      <c r="D70" s="7"/>
      <c r="E70" s="7"/>
      <c r="F70" s="7"/>
      <c r="G70" s="7"/>
      <c r="H70" s="7"/>
      <c r="I70" s="7"/>
      <c r="J70" s="7"/>
      <c r="K70" s="7"/>
      <c r="L70" s="7"/>
      <c r="M70" s="20"/>
    </row>
    <row r="71" spans="1:13">
      <c r="B71" s="28" t="s">
        <v>47</v>
      </c>
      <c r="C71" s="6"/>
      <c r="D71" s="6"/>
      <c r="E71" s="6"/>
      <c r="F71" s="6"/>
      <c r="G71" s="6"/>
      <c r="H71" s="37" t="s">
        <v>54</v>
      </c>
      <c r="I71" s="6"/>
      <c r="J71" s="6"/>
      <c r="K71" s="6"/>
      <c r="L71" s="6"/>
      <c r="M71" s="20"/>
    </row>
    <row r="72" spans="1:13">
      <c r="B72" s="20" t="s">
        <v>48</v>
      </c>
      <c r="C72" s="6"/>
      <c r="D72" s="38">
        <v>7</v>
      </c>
      <c r="E72" s="6" t="s">
        <v>52</v>
      </c>
      <c r="F72" s="6"/>
      <c r="G72" s="6"/>
      <c r="H72" s="6" t="s">
        <v>56</v>
      </c>
      <c r="I72" s="6"/>
      <c r="J72" s="6">
        <v>8</v>
      </c>
      <c r="K72" s="6" t="s">
        <v>28</v>
      </c>
      <c r="L72" s="6"/>
      <c r="M72" s="20"/>
    </row>
    <row r="73" spans="1:13">
      <c r="B73" s="20" t="s">
        <v>49</v>
      </c>
      <c r="C73" s="6"/>
      <c r="D73" s="35">
        <v>500</v>
      </c>
      <c r="E73" s="6" t="s">
        <v>50</v>
      </c>
      <c r="F73" s="6"/>
      <c r="G73" s="6"/>
      <c r="H73" s="6" t="s">
        <v>90</v>
      </c>
      <c r="I73" s="6"/>
      <c r="J73" s="35">
        <v>180</v>
      </c>
      <c r="K73" s="6" t="s">
        <v>26</v>
      </c>
      <c r="L73" s="6"/>
      <c r="M73" s="20"/>
    </row>
    <row r="74" spans="1:13">
      <c r="A74" s="6"/>
      <c r="B74" s="20" t="s">
        <v>51</v>
      </c>
      <c r="C74" s="6"/>
      <c r="D74" s="30">
        <f>D72*D73</f>
        <v>3500</v>
      </c>
      <c r="E74" s="37" t="s">
        <v>27</v>
      </c>
      <c r="F74" s="6"/>
      <c r="G74" s="6"/>
      <c r="H74" s="6" t="s">
        <v>149</v>
      </c>
      <c r="I74" s="6"/>
      <c r="J74" s="35">
        <v>200</v>
      </c>
      <c r="K74" s="6" t="s">
        <v>26</v>
      </c>
      <c r="L74" s="6"/>
      <c r="M74" s="20"/>
    </row>
    <row r="75" spans="1:13">
      <c r="B75" s="20"/>
      <c r="C75" s="6"/>
      <c r="D75" s="6"/>
      <c r="E75" s="6"/>
      <c r="F75" s="6"/>
      <c r="G75" s="6"/>
      <c r="H75" s="6" t="s">
        <v>58</v>
      </c>
      <c r="I75" s="6"/>
      <c r="J75" s="6">
        <v>6</v>
      </c>
      <c r="K75" s="6" t="s">
        <v>59</v>
      </c>
      <c r="L75" s="6"/>
      <c r="M75" s="20"/>
    </row>
    <row r="76" spans="1:13">
      <c r="B76" s="20"/>
      <c r="C76" s="6"/>
      <c r="D76" s="6"/>
      <c r="E76" s="6"/>
      <c r="F76" s="6"/>
      <c r="G76" s="6"/>
      <c r="H76" s="6" t="s">
        <v>60</v>
      </c>
      <c r="I76" s="6"/>
      <c r="J76" s="38">
        <v>8</v>
      </c>
      <c r="K76" s="6" t="s">
        <v>63</v>
      </c>
      <c r="L76" s="6"/>
      <c r="M76" s="20"/>
    </row>
    <row r="77" spans="1:13">
      <c r="B77" s="20"/>
      <c r="C77" s="6"/>
      <c r="D77" s="6"/>
      <c r="E77" s="6"/>
      <c r="F77" s="6"/>
      <c r="G77" s="6"/>
      <c r="H77" s="6" t="s">
        <v>61</v>
      </c>
      <c r="I77" s="6"/>
      <c r="J77" s="35">
        <v>6</v>
      </c>
      <c r="K77" s="6" t="s">
        <v>62</v>
      </c>
      <c r="L77" s="6"/>
      <c r="M77" s="20"/>
    </row>
    <row r="78" spans="1:13">
      <c r="B78" s="20"/>
      <c r="C78" s="6"/>
      <c r="D78" s="6"/>
      <c r="E78" s="6"/>
      <c r="F78" s="6"/>
      <c r="G78" s="6"/>
      <c r="H78" s="6"/>
      <c r="I78" s="36" t="s">
        <v>57</v>
      </c>
      <c r="J78" s="30">
        <f>J72*(J75*J76*J77+2*J73+2*J74)</f>
        <v>8384</v>
      </c>
      <c r="K78" s="37" t="s">
        <v>27</v>
      </c>
      <c r="L78" s="6"/>
      <c r="M78" s="20"/>
    </row>
    <row r="79" spans="1:13">
      <c r="B79" s="28" t="s">
        <v>147</v>
      </c>
      <c r="C79" s="6"/>
      <c r="D79" s="39">
        <v>1000</v>
      </c>
      <c r="E79" s="37" t="s">
        <v>27</v>
      </c>
      <c r="F79" s="6"/>
      <c r="G79" s="6"/>
      <c r="H79" s="6"/>
      <c r="I79" s="36"/>
      <c r="J79" s="80"/>
      <c r="K79" s="37"/>
      <c r="L79" s="6"/>
      <c r="M79" s="20"/>
    </row>
    <row r="80" spans="1:13">
      <c r="B80" s="49"/>
      <c r="C80" s="7"/>
      <c r="D80" s="7"/>
      <c r="E80" s="7"/>
      <c r="F80" s="7"/>
      <c r="G80" s="7"/>
      <c r="H80" s="7"/>
      <c r="I80" s="7"/>
      <c r="J80" s="7"/>
      <c r="K80" s="7"/>
      <c r="L80" s="7"/>
      <c r="M80" s="20"/>
    </row>
    <row r="81" spans="2:13">
      <c r="B81" s="28" t="s">
        <v>64</v>
      </c>
      <c r="C81" s="6"/>
      <c r="D81" s="39">
        <v>500</v>
      </c>
      <c r="E81" s="37" t="s">
        <v>27</v>
      </c>
      <c r="F81" s="6"/>
      <c r="G81" s="6"/>
      <c r="H81" s="6"/>
      <c r="I81" s="6"/>
      <c r="J81" s="6"/>
      <c r="K81" s="6"/>
      <c r="L81" s="6"/>
      <c r="M81" s="20"/>
    </row>
    <row r="82" spans="2:13">
      <c r="B82" s="49"/>
      <c r="C82" s="7"/>
      <c r="D82" s="7"/>
      <c r="E82" s="7"/>
      <c r="F82" s="7"/>
      <c r="G82" s="7"/>
      <c r="H82" s="7"/>
      <c r="I82" s="7"/>
      <c r="J82" s="7"/>
      <c r="K82" s="7"/>
      <c r="L82" s="7"/>
      <c r="M82" s="20"/>
    </row>
    <row r="83" spans="2:13">
      <c r="B83" s="28" t="s">
        <v>148</v>
      </c>
      <c r="C83" s="6"/>
      <c r="D83" s="30">
        <f>(4/100)*(K45+F53+E69+D74+J78+D81)</f>
        <v>5194.9895999999999</v>
      </c>
      <c r="E83" s="37" t="s">
        <v>27</v>
      </c>
      <c r="F83" s="6"/>
      <c r="G83" s="6"/>
      <c r="H83" s="6"/>
      <c r="I83" s="6"/>
      <c r="J83" s="6"/>
      <c r="K83" s="6"/>
      <c r="L83" s="6"/>
      <c r="M83" s="20"/>
    </row>
    <row r="84" spans="2:13">
      <c r="B84" s="20"/>
      <c r="C84" s="6"/>
      <c r="D84" s="6"/>
      <c r="E84" s="6"/>
      <c r="F84" s="6"/>
      <c r="G84" s="6"/>
      <c r="H84" s="6"/>
      <c r="I84" s="6"/>
      <c r="J84" s="6"/>
      <c r="K84" s="6"/>
      <c r="L84" s="6"/>
      <c r="M84" s="20"/>
    </row>
    <row r="85" spans="2:13" ht="15.75" thickBot="1">
      <c r="B85" s="40" t="s">
        <v>67</v>
      </c>
      <c r="C85" s="41"/>
      <c r="D85" s="42">
        <f>K45+F53+E69+D74+J78+D81+D83</f>
        <v>135069.72959999999</v>
      </c>
      <c r="E85" s="56" t="s">
        <v>27</v>
      </c>
      <c r="F85" s="25"/>
      <c r="G85" s="25"/>
      <c r="H85" s="25"/>
      <c r="I85" s="25"/>
      <c r="J85" s="25"/>
      <c r="K85" s="25"/>
      <c r="L85" s="25"/>
      <c r="M85" s="20"/>
    </row>
    <row r="86" spans="2:13" ht="15.75" thickBot="1"/>
    <row r="87" spans="2:13" ht="15.75" thickBot="1">
      <c r="B87" s="8" t="s">
        <v>68</v>
      </c>
      <c r="C87" s="9"/>
      <c r="D87" s="10">
        <f>D38-D85</f>
        <v>94685.998971428548</v>
      </c>
      <c r="E87" s="11" t="s">
        <v>27</v>
      </c>
    </row>
  </sheetData>
  <mergeCells count="24">
    <mergeCell ref="L13:L14"/>
    <mergeCell ref="B16:B17"/>
    <mergeCell ref="B18:B19"/>
    <mergeCell ref="B20:B21"/>
    <mergeCell ref="B22:B23"/>
    <mergeCell ref="E42:F42"/>
    <mergeCell ref="E43:F43"/>
    <mergeCell ref="E44:F44"/>
    <mergeCell ref="B27:C27"/>
    <mergeCell ref="B28:C28"/>
    <mergeCell ref="B29:C29"/>
    <mergeCell ref="B30:C30"/>
    <mergeCell ref="B31:C31"/>
    <mergeCell ref="B32:C32"/>
    <mergeCell ref="B33:C33"/>
    <mergeCell ref="B34:C34"/>
    <mergeCell ref="B65:C65"/>
    <mergeCell ref="B58:C58"/>
    <mergeCell ref="B59:C59"/>
    <mergeCell ref="B60:C60"/>
    <mergeCell ref="B61:C61"/>
    <mergeCell ref="B62:C62"/>
    <mergeCell ref="B63:C63"/>
    <mergeCell ref="B64:C6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SOMBRILLAS Y TUMBONAS</vt:lpstr>
      <vt:lpstr>ALQUILER HIDROPEDALES</vt:lpstr>
      <vt:lpstr>ESCUELA DE SURF</vt:lpstr>
      <vt:lpstr>QUIOSCOS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jmmelendez</dc:creator>
  <cp:lastModifiedBy>aimota</cp:lastModifiedBy>
  <dcterms:created xsi:type="dcterms:W3CDTF">2015-11-12T16:01:21Z</dcterms:created>
  <dcterms:modified xsi:type="dcterms:W3CDTF">2015-12-02T09:08:31Z</dcterms:modified>
</cp:coreProperties>
</file>